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90" windowWidth="15720" windowHeight="9645"/>
  </bookViews>
  <sheets>
    <sheet name="Bonus Depreciation Calculator" sheetId="3" r:id="rId1"/>
    <sheet name="Depreciation Schedule" sheetId="2" r:id="rId2"/>
    <sheet name="Basic Charts" sheetId="6" r:id="rId3"/>
    <sheet name="NPV Impact per Dollar" sheetId="1" r:id="rId4"/>
    <sheet name="Surface Plot of Bonus Benefits" sheetId="4" r:id="rId5"/>
  </sheets>
  <definedNames>
    <definedName name="fifteen">'Depreciation Schedule'!$G$5:$G$20</definedName>
    <definedName name="five">'Depreciation Schedule'!$D$5:$D$10</definedName>
    <definedName name="seven">'Depreciation Schedule'!$E$5:$E$12</definedName>
    <definedName name="ten">'Depreciation Schedule'!$F$5:$F$15</definedName>
    <definedName name="three">'Depreciation Schedule'!$C$5:$C$8</definedName>
    <definedName name="twenty">'Depreciation Schedule'!$H$5:$H$25</definedName>
  </definedNames>
  <calcPr calcId="145621" iterate="1"/>
</workbook>
</file>

<file path=xl/calcChain.xml><?xml version="1.0" encoding="utf-8"?>
<calcChain xmlns="http://schemas.openxmlformats.org/spreadsheetml/2006/main">
  <c r="I23" i="1" l="1"/>
  <c r="I22" i="1"/>
  <c r="F8" i="6"/>
  <c r="E8" i="6"/>
  <c r="F7" i="6"/>
  <c r="E7" i="6"/>
  <c r="E6" i="6"/>
  <c r="F6" i="6" s="1"/>
  <c r="E5" i="6"/>
  <c r="F5" i="6" s="1"/>
  <c r="E4" i="6"/>
  <c r="F4" i="6" s="1"/>
  <c r="E3" i="6"/>
  <c r="H29" i="2" l="1"/>
  <c r="H28" i="2"/>
  <c r="H21" i="2" l="1"/>
  <c r="H23" i="2"/>
  <c r="H25" i="2"/>
  <c r="H6" i="2"/>
  <c r="H8" i="2"/>
  <c r="H10" i="2"/>
  <c r="H12" i="2"/>
  <c r="H14" i="2"/>
  <c r="H16" i="2"/>
  <c r="H18" i="2"/>
  <c r="G13" i="2"/>
  <c r="G15" i="2"/>
  <c r="G17" i="2"/>
  <c r="G19" i="2"/>
  <c r="G7" i="2"/>
  <c r="G9" i="2"/>
  <c r="G11" i="2"/>
  <c r="G6" i="2"/>
  <c r="F5" i="2"/>
  <c r="I5" i="6" s="1"/>
  <c r="J5" i="6" s="1"/>
  <c r="K5" i="6" s="1"/>
  <c r="D5" i="2"/>
  <c r="F7" i="2"/>
  <c r="I7" i="6" s="1"/>
  <c r="J7" i="6" s="1"/>
  <c r="K7" i="6" s="1"/>
  <c r="F9" i="2"/>
  <c r="I9" i="6" s="1"/>
  <c r="J9" i="6" s="1"/>
  <c r="K9" i="6" s="1"/>
  <c r="F11" i="2"/>
  <c r="I11" i="6" s="1"/>
  <c r="J11" i="6" s="1"/>
  <c r="K11" i="6" s="1"/>
  <c r="F13" i="2"/>
  <c r="I13" i="6" s="1"/>
  <c r="J13" i="6" s="1"/>
  <c r="K13" i="6" s="1"/>
  <c r="F15" i="2"/>
  <c r="I15" i="6" s="1"/>
  <c r="J15" i="6" s="1"/>
  <c r="K15" i="6" s="1"/>
  <c r="E8" i="2"/>
  <c r="E10" i="2"/>
  <c r="E12" i="2"/>
  <c r="D8" i="2"/>
  <c r="D10" i="2"/>
  <c r="E6" i="2"/>
  <c r="C8" i="2"/>
  <c r="C6" i="2"/>
  <c r="H20" i="2"/>
  <c r="H22" i="2"/>
  <c r="H24" i="2"/>
  <c r="H5" i="2"/>
  <c r="H7" i="2"/>
  <c r="H9" i="2"/>
  <c r="H11" i="2"/>
  <c r="H13" i="2"/>
  <c r="H15" i="2"/>
  <c r="H17" i="2"/>
  <c r="H19" i="2"/>
  <c r="G14" i="2"/>
  <c r="G16" i="2"/>
  <c r="G18" i="2"/>
  <c r="G20" i="2"/>
  <c r="G8" i="2"/>
  <c r="G10" i="2"/>
  <c r="G12" i="2"/>
  <c r="G5" i="2"/>
  <c r="E5" i="2"/>
  <c r="C5" i="2"/>
  <c r="F8" i="2"/>
  <c r="I8" i="6" s="1"/>
  <c r="J8" i="6" s="1"/>
  <c r="K8" i="6" s="1"/>
  <c r="F10" i="2"/>
  <c r="I10" i="6" s="1"/>
  <c r="J10" i="6" s="1"/>
  <c r="K10" i="6" s="1"/>
  <c r="F12" i="2"/>
  <c r="I12" i="6" s="1"/>
  <c r="J12" i="6" s="1"/>
  <c r="K12" i="6" s="1"/>
  <c r="F14" i="2"/>
  <c r="I14" i="6" s="1"/>
  <c r="J14" i="6" s="1"/>
  <c r="K14" i="6" s="1"/>
  <c r="E7" i="2"/>
  <c r="E9" i="2"/>
  <c r="E11" i="2"/>
  <c r="D7" i="2"/>
  <c r="D9" i="2"/>
  <c r="F6" i="2"/>
  <c r="I6" i="6" s="1"/>
  <c r="J6" i="6" s="1"/>
  <c r="K6" i="6" s="1"/>
  <c r="D6" i="2"/>
  <c r="C7" i="2"/>
  <c r="K16" i="6" l="1"/>
  <c r="E11" i="1"/>
  <c r="D9" i="1"/>
  <c r="D11" i="1"/>
  <c r="D13" i="1"/>
  <c r="D15" i="1"/>
  <c r="D7" i="1"/>
  <c r="D12" i="1"/>
  <c r="D8" i="1"/>
  <c r="D14" i="1"/>
  <c r="D10" i="1"/>
  <c r="F8" i="1"/>
  <c r="F10" i="1"/>
  <c r="F12" i="1"/>
  <c r="F14" i="1"/>
  <c r="F7" i="1"/>
  <c r="F15" i="1"/>
  <c r="F11" i="1"/>
  <c r="F13" i="1"/>
  <c r="F9" i="1"/>
  <c r="E10" i="1"/>
  <c r="E7" i="1"/>
  <c r="E12" i="1"/>
  <c r="E13" i="1"/>
  <c r="E9" i="1"/>
  <c r="G7" i="1"/>
  <c r="G9" i="1"/>
  <c r="G11" i="1"/>
  <c r="G13" i="1"/>
  <c r="G15" i="1"/>
  <c r="G14" i="1"/>
  <c r="G10" i="1"/>
  <c r="G12" i="1"/>
  <c r="G8" i="1"/>
  <c r="H8" i="1"/>
  <c r="H10" i="1"/>
  <c r="H12" i="1"/>
  <c r="H14" i="1"/>
  <c r="H13" i="1"/>
  <c r="H9" i="1"/>
  <c r="H15" i="1"/>
  <c r="H11" i="1"/>
  <c r="H7" i="1"/>
  <c r="I7" i="1"/>
  <c r="I9" i="1"/>
  <c r="I11" i="1"/>
  <c r="I13" i="1"/>
  <c r="I15" i="1"/>
  <c r="I12" i="1"/>
  <c r="I8" i="1"/>
  <c r="I14" i="1"/>
  <c r="I10" i="1"/>
  <c r="E14" i="1"/>
  <c r="E8" i="1"/>
  <c r="E15" i="1"/>
  <c r="C14" i="3"/>
  <c r="C15" i="3" s="1"/>
  <c r="E26" i="2"/>
  <c r="G26" i="2"/>
  <c r="H26" i="2"/>
  <c r="F26" i="2"/>
  <c r="D26" i="2"/>
  <c r="C26" i="2"/>
</calcChain>
</file>

<file path=xl/comments1.xml><?xml version="1.0" encoding="utf-8"?>
<comments xmlns="http://schemas.openxmlformats.org/spreadsheetml/2006/main">
  <authors>
    <author>ITS</author>
  </authors>
  <commentList>
    <comment ref="C6" authorId="0">
      <text>
        <r>
          <rPr>
            <b/>
            <sz val="8"/>
            <color indexed="81"/>
            <rFont val="Tahoma"/>
            <family val="2"/>
          </rPr>
          <t xml:space="preserve">Note:
Generally 0%.  Only include a percent if the government has a current bonus depreciation plan and will be offering a different bonus rate. </t>
        </r>
        <r>
          <rPr>
            <sz val="8"/>
            <color indexed="81"/>
            <rFont val="Tahoma"/>
            <family val="2"/>
          </rPr>
          <t xml:space="preserve">
</t>
        </r>
      </text>
    </comment>
    <comment ref="C7" authorId="0">
      <text>
        <r>
          <rPr>
            <b/>
            <sz val="8"/>
            <color indexed="81"/>
            <rFont val="Tahoma"/>
            <family val="2"/>
          </rPr>
          <t>Note:
This will be the special bonus depreciation rate in the first year that is allowed relative to standard MACRs.</t>
        </r>
      </text>
    </comment>
    <comment ref="C8" authorId="0">
      <text>
        <r>
          <rPr>
            <b/>
            <sz val="8"/>
            <color indexed="81"/>
            <rFont val="Tahoma"/>
            <family val="2"/>
          </rPr>
          <t>Note:
You must choose either 3, 5, 7, 10, 15 or 20 year class.  Enter the number.</t>
        </r>
      </text>
    </comment>
    <comment ref="C9" authorId="0">
      <text>
        <r>
          <rPr>
            <b/>
            <sz val="8"/>
            <color indexed="81"/>
            <rFont val="Tahoma"/>
            <family val="2"/>
          </rPr>
          <t>Note:
This is the appropriate WACC for traditional projects or the after-tax cost of debt for buy vs. lease decisions.</t>
        </r>
      </text>
    </comment>
    <comment ref="C14" authorId="0">
      <text>
        <r>
          <rPr>
            <b/>
            <sz val="8"/>
            <color indexed="81"/>
            <rFont val="Tahoma"/>
            <family val="2"/>
          </rPr>
          <t>Note:
This dollar value represents the present value to the organization of accelerating depreciation utilizing the bonus depreciation.
The terms of 'three', 'five', 'seven', etc refer to the columns of changes between the old and new depreciation schedules under the "Depreciation Schedule" yellow tab.</t>
        </r>
      </text>
    </comment>
    <comment ref="C15" authorId="0">
      <text>
        <r>
          <rPr>
            <b/>
            <sz val="8"/>
            <color indexed="81"/>
            <rFont val="Tahoma"/>
            <family val="2"/>
          </rPr>
          <t>Note: The impact on the NPV of the project is represented as a percent of the initial depreciable basis.</t>
        </r>
      </text>
    </comment>
  </commentList>
</comments>
</file>

<file path=xl/sharedStrings.xml><?xml version="1.0" encoding="utf-8"?>
<sst xmlns="http://schemas.openxmlformats.org/spreadsheetml/2006/main" count="59" uniqueCount="59">
  <si>
    <t>Year of Depreciation</t>
  </si>
  <si>
    <t>Total</t>
  </si>
  <si>
    <t>Depreciable Basis of the Asset:</t>
  </si>
  <si>
    <r>
      <rPr>
        <b/>
        <u/>
        <sz val="11"/>
        <color theme="1"/>
        <rFont val="Calibri"/>
        <family val="2"/>
        <scheme val="minor"/>
      </rPr>
      <t>INPUTS</t>
    </r>
    <r>
      <rPr>
        <b/>
        <sz val="11"/>
        <color theme="1"/>
        <rFont val="Calibri"/>
        <family val="2"/>
        <scheme val="minor"/>
      </rPr>
      <t>:</t>
    </r>
  </si>
  <si>
    <r>
      <rPr>
        <b/>
        <u/>
        <sz val="11"/>
        <color theme="1"/>
        <rFont val="Calibri"/>
        <family val="2"/>
        <scheme val="minor"/>
      </rPr>
      <t>OUTPUTS</t>
    </r>
    <r>
      <rPr>
        <b/>
        <sz val="11"/>
        <color theme="1"/>
        <rFont val="Calibri"/>
        <family val="2"/>
        <scheme val="minor"/>
      </rPr>
      <t>:</t>
    </r>
  </si>
  <si>
    <t>Bonus Depreciation Calculator</t>
  </si>
  <si>
    <t>Impact on NPV by utilizing bonus depreciation</t>
  </si>
  <si>
    <t>Assumptions:</t>
  </si>
  <si>
    <t>2. The discount rate used is consistent throughout the depreciable life of the asset.</t>
  </si>
  <si>
    <t>3. The asset is retained for the entire depreciable time and embedded options are ignored.</t>
  </si>
  <si>
    <t>4. The marginal tax rate does not change over the depreciable life of the asset.</t>
  </si>
  <si>
    <t>Bonus depreciation is based on a first-year bonus of:</t>
  </si>
  <si>
    <r>
      <rPr>
        <b/>
        <u/>
        <sz val="11"/>
        <color theme="1"/>
        <rFont val="Calibri"/>
        <family val="2"/>
        <scheme val="minor"/>
      </rPr>
      <t>Assumptions</t>
    </r>
    <r>
      <rPr>
        <sz val="11"/>
        <color theme="1"/>
        <rFont val="Calibri"/>
        <family val="2"/>
        <scheme val="minor"/>
      </rPr>
      <t>:</t>
    </r>
  </si>
  <si>
    <t>Bonus MACRS Minus Standard MACRS Schedule (half-year convention)</t>
  </si>
  <si>
    <t>IRS Property Class (Years)</t>
  </si>
  <si>
    <t>Standard MACRS is used with current bonus of:</t>
  </si>
  <si>
    <t>This schedule is completed by calculating the amount of depreciation each year utilizing the special first-year bonus depreciation and then subtracting the traditional MACRS depreciation for the comparable period.  For example, in the 5-year class the first year special depreciation rate assuming a 50% bonus rate is 60%.  The standard depreciation rate is 20%.  Therefore, the difference of 40% occurs in the first year and is shown in cell D5.</t>
  </si>
  <si>
    <t>Number of Months Prior to Initial Tax Benefit Occurring from Bonus Depreciation that the Asset is Placed into Service:*</t>
  </si>
  <si>
    <t>* It can range from 0 to 12 months.  All additional (negative) tax benefits from bonus depreciation are assumed to occur one year apart after the initial (positive) tax benefit from bonus depreciation.</t>
  </si>
  <si>
    <t>Firm's Marginal Tax Rate:</t>
  </si>
  <si>
    <t>Change in NPV Today:</t>
  </si>
  <si>
    <t>Change in NPV as % of Original Depreciable Basis:</t>
  </si>
  <si>
    <t>1. The standard MACRS schedule is utilized both with and without bonus depreciation.</t>
  </si>
  <si>
    <t>Bonus Depreciation</t>
  </si>
  <si>
    <t>Asset Class (years) per Internal Revenue Service:</t>
  </si>
  <si>
    <t>Current "Bonus Depreciation" Percentage Rate:</t>
  </si>
  <si>
    <t>New "Bonus Depreciation" Percentage Rate:</t>
  </si>
  <si>
    <t>Variable Input</t>
  </si>
  <si>
    <t>Output NPV</t>
  </si>
  <si>
    <t>Base Case</t>
  </si>
  <si>
    <t>No change</t>
  </si>
  <si>
    <t>Tax rate</t>
  </si>
  <si>
    <t>Change from Base Case to:</t>
  </si>
  <si>
    <t>Dollar Change from Base Case</t>
  </si>
  <si>
    <t>Percentage Change from Base Case</t>
  </si>
  <si>
    <t>Discount rate</t>
  </si>
  <si>
    <t>Asset Class</t>
  </si>
  <si>
    <t>20-year</t>
  </si>
  <si>
    <t>Change all 4 at once</t>
  </si>
  <si>
    <t>Impact on Additional NPV if Base Case Variables Change</t>
  </si>
  <si>
    <t>Annual Discount Rate Applicable to this Asset:</t>
  </si>
  <si>
    <t>Change in NPV Relative to Depreciable Basis</t>
  </si>
  <si>
    <t>Applicable Asset Discount Rate</t>
  </si>
  <si>
    <r>
      <rPr>
        <b/>
        <u/>
        <sz val="12"/>
        <color theme="1"/>
        <rFont val="Calibri"/>
        <family val="2"/>
        <scheme val="minor"/>
      </rPr>
      <t>Bonus Depreciation Impact</t>
    </r>
    <r>
      <rPr>
        <b/>
        <sz val="12"/>
        <color theme="1"/>
        <rFont val="Calibri"/>
        <family val="2"/>
        <scheme val="minor"/>
      </rPr>
      <t xml:space="preserve">: Percentage change in the asset depreciable basis given different combinations of </t>
    </r>
    <r>
      <rPr>
        <b/>
        <i/>
        <sz val="12"/>
        <color theme="1"/>
        <rFont val="Calibri"/>
        <family val="2"/>
        <scheme val="minor"/>
      </rPr>
      <t>IRS Asset Property Class</t>
    </r>
    <r>
      <rPr>
        <b/>
        <sz val="12"/>
        <color theme="1"/>
        <rFont val="Calibri"/>
        <family val="2"/>
        <scheme val="minor"/>
      </rPr>
      <t xml:space="preserve"> and </t>
    </r>
    <r>
      <rPr>
        <b/>
        <i/>
        <sz val="12"/>
        <color theme="1"/>
        <rFont val="Calibri"/>
        <family val="2"/>
        <scheme val="minor"/>
      </rPr>
      <t>Asset Discount Rate</t>
    </r>
  </si>
  <si>
    <t>3.  The asset is retained for the entire depreciable time and embedded options are ignored.</t>
  </si>
  <si>
    <t>4.  The marginal tax rate does not change over the depreciable life of the asset.</t>
  </si>
  <si>
    <t>5.  The firm's marginal tax rate:</t>
  </si>
  <si>
    <t>6.  The bonus depreciation first-year rate:</t>
  </si>
  <si>
    <t>IRS Property Asset Class</t>
  </si>
  <si>
    <t>Year</t>
  </si>
  <si>
    <t>Total Present Value of Bonus Depreciation:</t>
  </si>
  <si>
    <t>1.  The standard MACRS schedule is utilized with and without the bonus depreciation.</t>
  </si>
  <si>
    <t>2.  The discount rate used is consistent throughout the depreciable life of the asset.</t>
  </si>
  <si>
    <t>Yearly Changes in Depreciation, Tax-Shield Benefit, and Present Value (PV) of Benefit Due to Bonus Depreciation</t>
  </si>
  <si>
    <t>Depreciation</t>
  </si>
  <si>
    <t>Tax Shield Benefit</t>
  </si>
  <si>
    <t>PV of Benefit</t>
  </si>
  <si>
    <t>“The information contained in and derived from this calculator is provided as a public service. It should not be construed as tax advice or a promise of potential savings or reduced tax liability. For more information about the bonus depreciation, contact a tax professional or visit the Internal Revenue Service website at http://www.irs.gov .”</t>
  </si>
  <si>
    <t>This Excel program, and all contents, are Copyright (c) 2011 by Gregory A. Kuhlemeyer and John M. Wachowicz, Jr. All rights reserved.  For an online article that develops this Excel model, see: Kuhlemeyer, Gregory A. and Wachowicz, John M., "The Impact of Bonus Depreciation on Project Decision Making." Financial Decisions, Winter 2011, Article 2. &lt;http://www.financialdecisionsonline.org/current/KuhlemeyerWachowiczWinter2011.pdf&gt;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</si>
</sst>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quot;$&quot;#,##0.0000_);[Red]\(&quot;$&quot;#,##0.0000\)"/>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20"/>
      <color theme="1"/>
      <name val="Calibri"/>
      <family val="2"/>
      <scheme val="minor"/>
    </font>
    <font>
      <sz val="8"/>
      <color indexed="81"/>
      <name val="Tahoma"/>
      <family val="2"/>
    </font>
    <font>
      <b/>
      <sz val="8"/>
      <color indexed="81"/>
      <name val="Tahoma"/>
      <family val="2"/>
    </font>
    <font>
      <b/>
      <u/>
      <sz val="14"/>
      <color theme="1"/>
      <name val="Calibri"/>
      <family val="2"/>
      <scheme val="minor"/>
    </font>
    <font>
      <b/>
      <sz val="13"/>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b/>
      <u/>
      <sz val="20"/>
      <color theme="1"/>
      <name val="Calibri"/>
      <family val="2"/>
      <scheme val="minor"/>
    </font>
    <font>
      <b/>
      <u/>
      <sz val="12"/>
      <color theme="1"/>
      <name val="Calibri"/>
      <family val="2"/>
      <scheme val="minor"/>
    </font>
    <font>
      <b/>
      <i/>
      <sz val="12"/>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A9106"/>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B0F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51">
    <xf numFmtId="0" fontId="0" fillId="0" borderId="0" xfId="0"/>
    <xf numFmtId="9" fontId="0" fillId="0" borderId="0" xfId="0" applyNumberFormat="1"/>
    <xf numFmtId="10" fontId="0" fillId="0" borderId="0" xfId="2" applyNumberFormat="1" applyFont="1"/>
    <xf numFmtId="43" fontId="0" fillId="0" borderId="0" xfId="1" applyFont="1"/>
    <xf numFmtId="0" fontId="0" fillId="0" borderId="0" xfId="0" applyAlignment="1">
      <alignment horizontal="center"/>
    </xf>
    <xf numFmtId="164" fontId="0" fillId="0" borderId="0" xfId="0" applyNumberFormat="1"/>
    <xf numFmtId="9" fontId="0" fillId="4" borderId="0" xfId="0" applyNumberFormat="1" applyFill="1"/>
    <xf numFmtId="10" fontId="0" fillId="4" borderId="0" xfId="2" applyNumberFormat="1" applyFont="1" applyFill="1" applyAlignment="1">
      <alignment horizontal="right"/>
    </xf>
    <xf numFmtId="43" fontId="0" fillId="4" borderId="0" xfId="1" applyFont="1" applyFill="1"/>
    <xf numFmtId="10" fontId="0" fillId="4" borderId="0" xfId="2" applyNumberFormat="1" applyFont="1" applyFill="1"/>
    <xf numFmtId="0" fontId="0" fillId="4" borderId="0" xfId="0" applyFill="1"/>
    <xf numFmtId="0" fontId="0" fillId="4" borderId="0" xfId="0" quotePrefix="1" applyFill="1" applyAlignment="1">
      <alignment horizontal="center"/>
    </xf>
    <xf numFmtId="43" fontId="2" fillId="0" borderId="1" xfId="1" applyFont="1" applyBorder="1" applyAlignment="1">
      <alignment horizontal="center" vertical="center"/>
    </xf>
    <xf numFmtId="43" fontId="0" fillId="0" borderId="14" xfId="1" applyFont="1" applyBorder="1" applyAlignment="1">
      <alignment horizontal="center" vertical="center"/>
    </xf>
    <xf numFmtId="10" fontId="0" fillId="5" borderId="2" xfId="2" applyNumberFormat="1" applyFont="1" applyFill="1" applyBorder="1" applyAlignment="1">
      <alignment horizontal="center" vertical="center"/>
    </xf>
    <xf numFmtId="10" fontId="0" fillId="5" borderId="1" xfId="2" applyNumberFormat="1" applyFont="1" applyFill="1" applyBorder="1" applyAlignment="1">
      <alignment horizontal="center" vertical="center"/>
    </xf>
    <xf numFmtId="10" fontId="2" fillId="5" borderId="1" xfId="2" applyNumberFormat="1" applyFont="1" applyFill="1" applyBorder="1" applyAlignment="1">
      <alignment horizontal="center" vertical="center"/>
    </xf>
    <xf numFmtId="10" fontId="0" fillId="6" borderId="2" xfId="2" applyNumberFormat="1" applyFont="1" applyFill="1" applyBorder="1" applyAlignment="1">
      <alignment horizontal="center" vertical="center"/>
    </xf>
    <xf numFmtId="10" fontId="0" fillId="6" borderId="1" xfId="2" applyNumberFormat="1" applyFont="1" applyFill="1" applyBorder="1" applyAlignment="1">
      <alignment horizontal="center" vertical="center"/>
    </xf>
    <xf numFmtId="10" fontId="2" fillId="6" borderId="1" xfId="2" applyNumberFormat="1" applyFont="1" applyFill="1" applyBorder="1" applyAlignment="1">
      <alignment horizontal="center" vertical="center"/>
    </xf>
    <xf numFmtId="0" fontId="0" fillId="5" borderId="15" xfId="1" applyNumberFormat="1" applyFont="1" applyFill="1" applyBorder="1" applyAlignment="1">
      <alignment horizontal="center" vertical="center"/>
    </xf>
    <xf numFmtId="0" fontId="0" fillId="6" borderId="15" xfId="1" applyNumberFormat="1" applyFont="1" applyFill="1" applyBorder="1" applyAlignment="1">
      <alignment horizontal="center" vertical="center"/>
    </xf>
    <xf numFmtId="0" fontId="0" fillId="6" borderId="16" xfId="1" applyNumberFormat="1" applyFont="1" applyFill="1" applyBorder="1" applyAlignment="1">
      <alignment horizontal="center" vertical="center"/>
    </xf>
    <xf numFmtId="0" fontId="2" fillId="7" borderId="2" xfId="1" applyNumberFormat="1" applyFont="1" applyFill="1" applyBorder="1" applyAlignment="1">
      <alignment horizontal="center" vertical="center"/>
    </xf>
    <xf numFmtId="0" fontId="2" fillId="7" borderId="1" xfId="1" applyNumberFormat="1" applyFont="1" applyFill="1" applyBorder="1" applyAlignment="1">
      <alignment horizontal="center" vertical="center"/>
    </xf>
    <xf numFmtId="0" fontId="0" fillId="9" borderId="5" xfId="0" applyFill="1" applyBorder="1" applyAlignment="1">
      <alignment horizontal="right"/>
    </xf>
    <xf numFmtId="10" fontId="0" fillId="9" borderId="6" xfId="2" applyNumberFormat="1" applyFont="1" applyFill="1" applyBorder="1" applyAlignment="1">
      <alignment horizontal="center"/>
    </xf>
    <xf numFmtId="0" fontId="0" fillId="9" borderId="7" xfId="0" applyFill="1" applyBorder="1" applyAlignment="1">
      <alignment horizontal="right"/>
    </xf>
    <xf numFmtId="10" fontId="0" fillId="9" borderId="8" xfId="2" applyNumberFormat="1" applyFont="1" applyFill="1" applyBorder="1" applyAlignment="1">
      <alignment horizontal="center"/>
    </xf>
    <xf numFmtId="0" fontId="0" fillId="9" borderId="8" xfId="1" applyNumberFormat="1" applyFont="1" applyFill="1" applyBorder="1" applyAlignment="1">
      <alignment horizontal="center"/>
    </xf>
    <xf numFmtId="44" fontId="0" fillId="9" borderId="8" xfId="3" quotePrefix="1" applyFont="1" applyFill="1" applyBorder="1" applyAlignment="1">
      <alignment horizontal="center"/>
    </xf>
    <xf numFmtId="0" fontId="0" fillId="9" borderId="9" xfId="0" applyFill="1" applyBorder="1" applyAlignment="1">
      <alignment horizontal="right"/>
    </xf>
    <xf numFmtId="10" fontId="0" fillId="9" borderId="10" xfId="2" quotePrefix="1" applyNumberFormat="1" applyFont="1" applyFill="1" applyBorder="1" applyAlignment="1">
      <alignment horizontal="center"/>
    </xf>
    <xf numFmtId="44" fontId="2" fillId="10" borderId="4" xfId="3" applyNumberFormat="1" applyFont="1" applyFill="1" applyBorder="1" applyAlignment="1">
      <alignment horizontal="center" vertical="center"/>
    </xf>
    <xf numFmtId="10" fontId="2" fillId="10" borderId="18" xfId="2" applyNumberFormat="1" applyFont="1" applyFill="1" applyBorder="1" applyAlignment="1">
      <alignment horizontal="center" vertical="center"/>
    </xf>
    <xf numFmtId="10" fontId="0" fillId="4" borderId="0" xfId="2" applyNumberFormat="1" applyFont="1" applyFill="1" applyAlignment="1">
      <alignment vertical="center" wrapText="1"/>
    </xf>
    <xf numFmtId="9" fontId="0" fillId="4" borderId="0" xfId="0" applyNumberFormat="1" applyFill="1" applyAlignment="1">
      <alignment wrapText="1"/>
    </xf>
    <xf numFmtId="10" fontId="8" fillId="2" borderId="6" xfId="2" applyNumberFormat="1" applyFont="1" applyFill="1" applyBorder="1"/>
    <xf numFmtId="10" fontId="8" fillId="2" borderId="10" xfId="2" applyNumberFormat="1" applyFont="1" applyFill="1" applyBorder="1"/>
    <xf numFmtId="10" fontId="0" fillId="0" borderId="0" xfId="0" applyNumberFormat="1"/>
    <xf numFmtId="10" fontId="0" fillId="0" borderId="24" xfId="2" applyNumberFormat="1" applyFont="1" applyBorder="1" applyAlignment="1">
      <alignment horizontal="center" vertical="center"/>
    </xf>
    <xf numFmtId="0" fontId="2" fillId="11" borderId="9" xfId="0" applyFont="1" applyFill="1" applyBorder="1" applyAlignment="1">
      <alignment horizontal="center" vertical="center"/>
    </xf>
    <xf numFmtId="0" fontId="2" fillId="11" borderId="22" xfId="0" quotePrefix="1" applyFont="1" applyFill="1" applyBorder="1" applyAlignment="1">
      <alignment horizontal="center" vertical="center"/>
    </xf>
    <xf numFmtId="0" fontId="2" fillId="11" borderId="22" xfId="0" applyFont="1" applyFill="1" applyBorder="1" applyAlignment="1">
      <alignment horizontal="center" vertical="center"/>
    </xf>
    <xf numFmtId="0" fontId="2" fillId="11" borderId="10" xfId="0" quotePrefix="1" applyFont="1" applyFill="1" applyBorder="1" applyAlignment="1">
      <alignment horizontal="center" vertical="center"/>
    </xf>
    <xf numFmtId="0" fontId="0" fillId="0" borderId="0" xfId="0" applyAlignment="1">
      <alignment horizontal="center" vertical="center"/>
    </xf>
    <xf numFmtId="0" fontId="0" fillId="9" borderId="8" xfId="1" applyNumberFormat="1" applyFont="1" applyFill="1" applyBorder="1" applyAlignment="1">
      <alignment horizontal="center" vertical="center"/>
    </xf>
    <xf numFmtId="0" fontId="0" fillId="9" borderId="7" xfId="0" applyFill="1" applyBorder="1" applyAlignment="1">
      <alignment horizontal="right" vertical="center" wrapText="1"/>
    </xf>
    <xf numFmtId="0" fontId="0" fillId="4" borderId="0" xfId="0" applyFill="1" applyAlignment="1">
      <alignment wrapText="1"/>
    </xf>
    <xf numFmtId="0" fontId="0" fillId="0" borderId="0" xfId="0" applyAlignment="1">
      <alignment wrapText="1"/>
    </xf>
    <xf numFmtId="9" fontId="0" fillId="4" borderId="0" xfId="0" applyNumberFormat="1" applyFill="1" applyAlignment="1">
      <alignment vertical="center"/>
    </xf>
    <xf numFmtId="10" fontId="2" fillId="10" borderId="3" xfId="2" applyNumberFormat="1" applyFont="1" applyFill="1" applyBorder="1" applyAlignment="1">
      <alignment horizontal="right" vertical="center"/>
    </xf>
    <xf numFmtId="10" fontId="0" fillId="4" borderId="0" xfId="2" applyNumberFormat="1" applyFont="1" applyFill="1" applyAlignment="1">
      <alignment vertical="center"/>
    </xf>
    <xf numFmtId="0" fontId="0" fillId="0" borderId="0" xfId="0" applyAlignment="1">
      <alignment vertical="center"/>
    </xf>
    <xf numFmtId="10" fontId="0" fillId="0" borderId="0" xfId="2" applyNumberFormat="1" applyFont="1" applyAlignment="1">
      <alignment horizontal="left"/>
    </xf>
    <xf numFmtId="0" fontId="0" fillId="0" borderId="0" xfId="0" applyAlignment="1">
      <alignment horizontal="center" wrapText="1"/>
    </xf>
    <xf numFmtId="44" fontId="0" fillId="0" borderId="0" xfId="3" applyFont="1" applyAlignment="1">
      <alignment horizontal="center" wrapText="1"/>
    </xf>
    <xf numFmtId="0" fontId="0" fillId="0" borderId="1" xfId="0" applyBorder="1" applyAlignment="1">
      <alignment horizontal="center" wrapText="1"/>
    </xf>
    <xf numFmtId="44" fontId="0" fillId="0" borderId="1" xfId="3" applyFont="1" applyBorder="1" applyAlignment="1">
      <alignment horizontal="center" wrapText="1"/>
    </xf>
    <xf numFmtId="9" fontId="0" fillId="0" borderId="1" xfId="0" applyNumberFormat="1" applyBorder="1" applyAlignment="1">
      <alignment horizontal="center" wrapText="1"/>
    </xf>
    <xf numFmtId="0" fontId="0" fillId="0" borderId="7" xfId="0" applyBorder="1" applyAlignment="1">
      <alignment horizontal="center" wrapText="1"/>
    </xf>
    <xf numFmtId="165" fontId="0" fillId="0" borderId="8" xfId="2" applyNumberFormat="1" applyFont="1" applyBorder="1" applyAlignment="1">
      <alignment horizontal="center" wrapText="1"/>
    </xf>
    <xf numFmtId="44" fontId="0" fillId="0" borderId="22" xfId="3" applyFont="1" applyBorder="1" applyAlignment="1">
      <alignment horizontal="center" wrapText="1"/>
    </xf>
    <xf numFmtId="165" fontId="0" fillId="0" borderId="10" xfId="2" applyNumberFormat="1" applyFont="1" applyBorder="1" applyAlignment="1">
      <alignment horizontal="center" wrapText="1"/>
    </xf>
    <xf numFmtId="0" fontId="0" fillId="0" borderId="28" xfId="0" applyBorder="1" applyAlignment="1">
      <alignment horizontal="center" wrapText="1"/>
    </xf>
    <xf numFmtId="0" fontId="0" fillId="0" borderId="2" xfId="0" applyBorder="1" applyAlignment="1">
      <alignment horizontal="center" wrapText="1"/>
    </xf>
    <xf numFmtId="44" fontId="0" fillId="0" borderId="2" xfId="3" applyFont="1" applyBorder="1" applyAlignment="1">
      <alignment horizontal="center" wrapText="1"/>
    </xf>
    <xf numFmtId="0" fontId="0" fillId="0" borderId="29" xfId="0"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12" borderId="15" xfId="0" applyFill="1" applyBorder="1" applyAlignment="1">
      <alignment horizontal="center" vertical="center" wrapText="1"/>
    </xf>
    <xf numFmtId="44" fontId="0" fillId="12" borderId="2" xfId="3" applyFont="1" applyFill="1" applyBorder="1" applyAlignment="1">
      <alignment horizontal="center" wrapText="1"/>
    </xf>
    <xf numFmtId="44" fontId="0" fillId="12" borderId="1" xfId="3" applyFont="1" applyFill="1" applyBorder="1" applyAlignment="1">
      <alignment horizontal="center" wrapText="1"/>
    </xf>
    <xf numFmtId="44" fontId="0" fillId="12" borderId="22" xfId="3" applyFont="1" applyFill="1" applyBorder="1" applyAlignment="1">
      <alignment horizontal="center" wrapText="1"/>
    </xf>
    <xf numFmtId="10" fontId="2" fillId="10" borderId="0" xfId="2" applyNumberFormat="1" applyFont="1" applyFill="1" applyBorder="1" applyAlignment="1">
      <alignment horizontal="right" vertical="center" wrapText="1"/>
    </xf>
    <xf numFmtId="9" fontId="2" fillId="2" borderId="6" xfId="0" applyNumberFormat="1" applyFont="1" applyFill="1" applyBorder="1" applyAlignment="1">
      <alignment horizontal="center"/>
    </xf>
    <xf numFmtId="9" fontId="2" fillId="2" borderId="8" xfId="0" applyNumberFormat="1" applyFont="1" applyFill="1" applyBorder="1" applyAlignment="1">
      <alignment horizontal="center"/>
    </xf>
    <xf numFmtId="9" fontId="2" fillId="2" borderId="10" xfId="0" applyNumberFormat="1" applyFont="1" applyFill="1" applyBorder="1" applyAlignment="1">
      <alignment horizontal="center"/>
    </xf>
    <xf numFmtId="44" fontId="0" fillId="0" borderId="1" xfId="3" applyFont="1" applyBorder="1"/>
    <xf numFmtId="0" fontId="0" fillId="0" borderId="5" xfId="0" applyBorder="1" applyAlignment="1">
      <alignment horizontal="center" vertical="center"/>
    </xf>
    <xf numFmtId="0" fontId="0" fillId="0" borderId="7" xfId="0" applyBorder="1" applyAlignment="1">
      <alignment horizontal="center" vertical="center"/>
    </xf>
    <xf numFmtId="0" fontId="0" fillId="0" borderId="7" xfId="2" applyNumberFormat="1" applyFont="1" applyBorder="1" applyAlignment="1">
      <alignment horizontal="center" vertical="center"/>
    </xf>
    <xf numFmtId="0" fontId="0" fillId="0" borderId="9" xfId="2" applyNumberFormat="1" applyFont="1" applyBorder="1" applyAlignment="1">
      <alignment horizontal="center" vertical="center"/>
    </xf>
    <xf numFmtId="44" fontId="0" fillId="0" borderId="22" xfId="3" applyFont="1" applyBorder="1"/>
    <xf numFmtId="8" fontId="0" fillId="0" borderId="8" xfId="3" applyNumberFormat="1" applyFont="1" applyBorder="1"/>
    <xf numFmtId="44" fontId="0" fillId="0" borderId="1" xfId="0" applyNumberFormat="1" applyBorder="1" applyAlignment="1">
      <alignment horizontal="center" vertical="center"/>
    </xf>
    <xf numFmtId="44" fontId="0" fillId="0" borderId="21" xfId="3" applyFont="1" applyBorder="1"/>
    <xf numFmtId="44" fontId="0" fillId="0" borderId="21" xfId="0" applyNumberFormat="1" applyBorder="1" applyAlignment="1">
      <alignment horizontal="center" vertical="center"/>
    </xf>
    <xf numFmtId="8" fontId="0" fillId="0" borderId="6" xfId="3" applyNumberFormat="1" applyFont="1" applyBorder="1"/>
    <xf numFmtId="44" fontId="0" fillId="0" borderId="22" xfId="0" applyNumberFormat="1" applyBorder="1" applyAlignment="1">
      <alignment horizontal="center" vertical="center"/>
    </xf>
    <xf numFmtId="8" fontId="0" fillId="0" borderId="10" xfId="3" applyNumberFormat="1" applyFont="1" applyBorder="1"/>
    <xf numFmtId="8" fontId="0" fillId="2" borderId="35" xfId="0" applyNumberFormat="1" applyFill="1" applyBorder="1"/>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0" fillId="0" borderId="20" xfId="0" applyBorder="1" applyAlignment="1">
      <alignment horizontal="right" wrapText="1"/>
    </xf>
    <xf numFmtId="10" fontId="0" fillId="0" borderId="27" xfId="2" applyNumberFormat="1" applyFont="1" applyBorder="1" applyAlignment="1">
      <alignment horizontal="left" vertical="center" wrapText="1"/>
    </xf>
    <xf numFmtId="9" fontId="0" fillId="0" borderId="27" xfId="0" applyNumberFormat="1" applyBorder="1" applyAlignment="1">
      <alignment horizontal="left" wrapText="1"/>
    </xf>
    <xf numFmtId="0" fontId="0" fillId="0" borderId="27" xfId="0" applyBorder="1" applyAlignment="1">
      <alignment horizontal="left" wrapText="1"/>
    </xf>
    <xf numFmtId="10" fontId="15" fillId="14" borderId="0" xfId="2" applyNumberFormat="1" applyFont="1" applyFill="1" applyAlignment="1">
      <alignment horizontal="center" vertical="center" wrapText="1"/>
    </xf>
    <xf numFmtId="10" fontId="2" fillId="2" borderId="0" xfId="2" applyNumberFormat="1" applyFont="1" applyFill="1" applyAlignment="1">
      <alignment horizontal="center" vertical="center" wrapText="1"/>
    </xf>
    <xf numFmtId="10" fontId="15" fillId="2" borderId="0" xfId="2" applyNumberFormat="1" applyFont="1" applyFill="1" applyAlignment="1">
      <alignment horizontal="center"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0" fillId="8" borderId="0" xfId="0" applyFont="1" applyFill="1" applyAlignment="1">
      <alignment horizontal="center" vertical="center" wrapText="1"/>
    </xf>
    <xf numFmtId="0" fontId="0" fillId="8" borderId="0" xfId="0" applyFill="1" applyAlignment="1">
      <alignment horizontal="center" vertical="center" wrapText="1"/>
    </xf>
    <xf numFmtId="0" fontId="4" fillId="8" borderId="0" xfId="0" applyFont="1" applyFill="1" applyAlignment="1">
      <alignment horizontal="center" wrapText="1"/>
    </xf>
    <xf numFmtId="10" fontId="7" fillId="0" borderId="19" xfId="2" applyNumberFormat="1" applyFont="1" applyBorder="1" applyAlignment="1">
      <alignment horizontal="center"/>
    </xf>
    <xf numFmtId="0" fontId="0" fillId="0" borderId="0" xfId="0" applyAlignment="1">
      <alignment horizontal="left" vertical="center" wrapText="1"/>
    </xf>
    <xf numFmtId="43" fontId="2" fillId="7" borderId="26" xfId="1" applyFont="1" applyFill="1" applyBorder="1" applyAlignment="1">
      <alignment horizontal="center" vertical="center" textRotation="90"/>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43" fontId="2" fillId="2" borderId="3" xfId="1" applyFont="1" applyFill="1" applyBorder="1" applyAlignment="1">
      <alignment horizontal="center"/>
    </xf>
    <xf numFmtId="43" fontId="2" fillId="2" borderId="17" xfId="1" applyFont="1" applyFill="1" applyBorder="1" applyAlignment="1">
      <alignment horizontal="center"/>
    </xf>
    <xf numFmtId="43" fontId="2" fillId="2" borderId="4" xfId="1" applyFont="1" applyFill="1" applyBorder="1" applyAlignment="1">
      <alignment horizontal="center"/>
    </xf>
    <xf numFmtId="0" fontId="8" fillId="2" borderId="5" xfId="0" applyFont="1" applyFill="1" applyBorder="1" applyAlignment="1">
      <alignment horizontal="right"/>
    </xf>
    <xf numFmtId="0" fontId="8" fillId="2" borderId="21" xfId="0" applyFont="1" applyFill="1" applyBorder="1" applyAlignment="1">
      <alignment horizontal="right"/>
    </xf>
    <xf numFmtId="0" fontId="8" fillId="2" borderId="9" xfId="0" applyFont="1" applyFill="1" applyBorder="1" applyAlignment="1">
      <alignment horizontal="right"/>
    </xf>
    <xf numFmtId="0" fontId="8" fillId="2" borderId="22" xfId="0" applyFont="1" applyFill="1" applyBorder="1" applyAlignment="1">
      <alignment horizontal="right"/>
    </xf>
    <xf numFmtId="0" fontId="0" fillId="0" borderId="9" xfId="0" applyBorder="1" applyAlignment="1">
      <alignment horizontal="center" wrapText="1"/>
    </xf>
    <xf numFmtId="0" fontId="0" fillId="0" borderId="22" xfId="0" applyBorder="1" applyAlignment="1">
      <alignment horizontal="center" wrapText="1"/>
    </xf>
    <xf numFmtId="0" fontId="9" fillId="2" borderId="3" xfId="0" applyFont="1" applyFill="1" applyBorder="1" applyAlignment="1">
      <alignment horizontal="center" wrapText="1"/>
    </xf>
    <xf numFmtId="0" fontId="9" fillId="2" borderId="17" xfId="0" applyFont="1" applyFill="1" applyBorder="1" applyAlignment="1">
      <alignment horizontal="center" wrapText="1"/>
    </xf>
    <xf numFmtId="0" fontId="9" fillId="2" borderId="4" xfId="0" applyFont="1" applyFill="1" applyBorder="1" applyAlignment="1">
      <alignment horizontal="center" wrapText="1"/>
    </xf>
    <xf numFmtId="0" fontId="0" fillId="2" borderId="33" xfId="0" applyFill="1" applyBorder="1" applyAlignment="1">
      <alignment horizontal="right"/>
    </xf>
    <xf numFmtId="0" fontId="0" fillId="2" borderId="34" xfId="0" applyFill="1" applyBorder="1" applyAlignment="1">
      <alignment horizontal="right"/>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10" fontId="0" fillId="0" borderId="0" xfId="2" applyNumberFormat="1" applyFont="1" applyAlignment="1">
      <alignment horizontal="left"/>
    </xf>
    <xf numFmtId="0" fontId="0" fillId="0" borderId="0" xfId="0" applyAlignment="1">
      <alignment horizontal="center"/>
    </xf>
    <xf numFmtId="10" fontId="0" fillId="0" borderId="0" xfId="2" applyNumberFormat="1" applyFont="1" applyAlignment="1">
      <alignment horizontal="left" wrapText="1"/>
    </xf>
    <xf numFmtId="0" fontId="12" fillId="13" borderId="0" xfId="0" applyFont="1" applyFill="1" applyAlignment="1">
      <alignment horizontal="center" wrapText="1"/>
    </xf>
    <xf numFmtId="0" fontId="11" fillId="13" borderId="0" xfId="0" applyFont="1" applyFill="1" applyAlignment="1">
      <alignment horizontal="center" vertical="center" wrapText="1"/>
    </xf>
    <xf numFmtId="0" fontId="0" fillId="0" borderId="23"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2" fillId="2" borderId="5" xfId="0" applyFont="1" applyFill="1" applyBorder="1" applyAlignment="1">
      <alignment horizontal="center" vertical="center" textRotation="90"/>
    </xf>
    <xf numFmtId="0" fontId="2" fillId="2" borderId="7"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2" fillId="11" borderId="5" xfId="0" applyFont="1" applyFill="1" applyBorder="1" applyAlignment="1">
      <alignment horizontal="center"/>
    </xf>
    <xf numFmtId="0" fontId="2" fillId="11" borderId="21" xfId="0" applyFont="1" applyFill="1" applyBorder="1" applyAlignment="1">
      <alignment horizontal="center"/>
    </xf>
    <xf numFmtId="0" fontId="2" fillId="11" borderId="6" xfId="0" applyFont="1" applyFill="1" applyBorder="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colors>
    <mruColors>
      <color rgb="FFFFFF99"/>
      <color rgb="FFFA910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Analysis</a:t>
            </a:r>
            <a:r>
              <a:rPr lang="en-US" baseline="0"/>
              <a:t> of 50% Bonus Depreciation Impact on</a:t>
            </a:r>
          </a:p>
          <a:p>
            <a:pPr>
              <a:defRPr/>
            </a:pPr>
            <a:r>
              <a:rPr lang="en-US" baseline="0"/>
              <a:t>NPV as Percent of the Asset's Depreciable Basis</a:t>
            </a:r>
            <a:endParaRPr lang="en-US"/>
          </a:p>
        </c:rich>
      </c:tx>
      <c:overlay val="0"/>
    </c:title>
    <c:autoTitleDeleted val="0"/>
    <c:view3D>
      <c:rotX val="20"/>
      <c:rotY val="20"/>
      <c:rAngAx val="0"/>
      <c:perspective val="30"/>
    </c:view3D>
    <c:floor>
      <c:thickness val="0"/>
    </c:floor>
    <c:sideWall>
      <c:thickness val="0"/>
    </c:sideWall>
    <c:backWall>
      <c:thickness val="0"/>
    </c:backWall>
    <c:plotArea>
      <c:layout>
        <c:manualLayout>
          <c:layoutTarget val="inner"/>
          <c:xMode val="edge"/>
          <c:yMode val="edge"/>
          <c:x val="0.13953018372703477"/>
          <c:y val="6.5537675138714793E-2"/>
          <c:w val="0.74523091587776857"/>
          <c:h val="0.88306185123060654"/>
        </c:manualLayout>
      </c:layout>
      <c:surface3DChart>
        <c:wireframe val="0"/>
        <c:ser>
          <c:idx val="0"/>
          <c:order val="0"/>
          <c:tx>
            <c:strRef>
              <c:f>'NPV Impact per Dollar'!$D$6</c:f>
              <c:strCache>
                <c:ptCount val="1"/>
                <c:pt idx="0">
                  <c:v>3</c:v>
                </c:pt>
              </c:strCache>
            </c:strRef>
          </c:tx>
          <c:cat>
            <c:numRef>
              <c:f>'NPV Impact per Dollar'!$C$7:$C$15</c:f>
              <c:numCache>
                <c:formatCode>0%</c:formatCode>
                <c:ptCount val="9"/>
                <c:pt idx="0">
                  <c:v>0</c:v>
                </c:pt>
                <c:pt idx="1">
                  <c:v>0.03</c:v>
                </c:pt>
                <c:pt idx="2">
                  <c:v>0.06</c:v>
                </c:pt>
                <c:pt idx="3">
                  <c:v>0.09</c:v>
                </c:pt>
                <c:pt idx="4">
                  <c:v>0.12</c:v>
                </c:pt>
                <c:pt idx="5">
                  <c:v>0.15</c:v>
                </c:pt>
                <c:pt idx="6">
                  <c:v>0.18</c:v>
                </c:pt>
                <c:pt idx="7">
                  <c:v>0.21</c:v>
                </c:pt>
                <c:pt idx="8">
                  <c:v>0.24</c:v>
                </c:pt>
              </c:numCache>
            </c:numRef>
          </c:cat>
          <c:val>
            <c:numRef>
              <c:f>'NPV Impact per Dollar'!$D$7:$D$15</c:f>
              <c:numCache>
                <c:formatCode>0.00%</c:formatCode>
                <c:ptCount val="9"/>
                <c:pt idx="0">
                  <c:v>2.7755575615628915E-18</c:v>
                </c:pt>
                <c:pt idx="1">
                  <c:v>5.3854556480795422E-3</c:v>
                </c:pt>
                <c:pt idx="2">
                  <c:v>1.0063039531078316E-2</c:v>
                </c:pt>
                <c:pt idx="3">
                  <c:v>1.4133460787529925E-2</c:v>
                </c:pt>
                <c:pt idx="4">
                  <c:v>1.7681073279652012E-2</c:v>
                </c:pt>
                <c:pt idx="5">
                  <c:v>2.0776877663466833E-2</c:v>
                </c:pt>
                <c:pt idx="6">
                  <c:v>2.3480910296117007E-2</c:v>
                </c:pt>
                <c:pt idx="7">
                  <c:v>2.5844156391376417E-2</c:v>
                </c:pt>
                <c:pt idx="8">
                  <c:v>2.7910091438695557E-2</c:v>
                </c:pt>
              </c:numCache>
            </c:numRef>
          </c:val>
        </c:ser>
        <c:ser>
          <c:idx val="1"/>
          <c:order val="1"/>
          <c:tx>
            <c:strRef>
              <c:f>'NPV Impact per Dollar'!$E$6</c:f>
              <c:strCache>
                <c:ptCount val="1"/>
                <c:pt idx="0">
                  <c:v>5</c:v>
                </c:pt>
              </c:strCache>
            </c:strRef>
          </c:tx>
          <c:cat>
            <c:numRef>
              <c:f>'NPV Impact per Dollar'!$C$7:$C$15</c:f>
              <c:numCache>
                <c:formatCode>0%</c:formatCode>
                <c:ptCount val="9"/>
                <c:pt idx="0">
                  <c:v>0</c:v>
                </c:pt>
                <c:pt idx="1">
                  <c:v>0.03</c:v>
                </c:pt>
                <c:pt idx="2">
                  <c:v>0.06</c:v>
                </c:pt>
                <c:pt idx="3">
                  <c:v>0.09</c:v>
                </c:pt>
                <c:pt idx="4">
                  <c:v>0.12</c:v>
                </c:pt>
                <c:pt idx="5">
                  <c:v>0.15</c:v>
                </c:pt>
                <c:pt idx="6">
                  <c:v>0.18</c:v>
                </c:pt>
                <c:pt idx="7">
                  <c:v>0.21</c:v>
                </c:pt>
                <c:pt idx="8">
                  <c:v>0.24</c:v>
                </c:pt>
              </c:numCache>
            </c:numRef>
          </c:cat>
          <c:val>
            <c:numRef>
              <c:f>'NPV Impact per Dollar'!$E$7:$E$15</c:f>
              <c:numCache>
                <c:formatCode>0.00%</c:formatCode>
                <c:ptCount val="9"/>
                <c:pt idx="0">
                  <c:v>-1.3877787807814457E-17</c:v>
                </c:pt>
                <c:pt idx="1">
                  <c:v>9.8791613083367997E-3</c:v>
                </c:pt>
                <c:pt idx="2">
                  <c:v>1.8154431867360318E-2</c:v>
                </c:pt>
                <c:pt idx="3">
                  <c:v>2.510409001337879E-2</c:v>
                </c:pt>
                <c:pt idx="4">
                  <c:v>3.0952131379675996E-2</c:v>
                </c:pt>
                <c:pt idx="5">
                  <c:v>3.5880056085588793E-2</c:v>
                </c:pt>
                <c:pt idx="6">
                  <c:v>4.0035847966573126E-2</c:v>
                </c:pt>
                <c:pt idx="7">
                  <c:v>4.3540870452736122E-2</c:v>
                </c:pt>
                <c:pt idx="8">
                  <c:v>4.6495203212571237E-2</c:v>
                </c:pt>
              </c:numCache>
            </c:numRef>
          </c:val>
        </c:ser>
        <c:ser>
          <c:idx val="2"/>
          <c:order val="2"/>
          <c:tx>
            <c:strRef>
              <c:f>'NPV Impact per Dollar'!$F$6</c:f>
              <c:strCache>
                <c:ptCount val="1"/>
                <c:pt idx="0">
                  <c:v>7</c:v>
                </c:pt>
              </c:strCache>
            </c:strRef>
          </c:tx>
          <c:cat>
            <c:numRef>
              <c:f>'NPV Impact per Dollar'!$C$7:$C$15</c:f>
              <c:numCache>
                <c:formatCode>0%</c:formatCode>
                <c:ptCount val="9"/>
                <c:pt idx="0">
                  <c:v>0</c:v>
                </c:pt>
                <c:pt idx="1">
                  <c:v>0.03</c:v>
                </c:pt>
                <c:pt idx="2">
                  <c:v>0.06</c:v>
                </c:pt>
                <c:pt idx="3">
                  <c:v>0.09</c:v>
                </c:pt>
                <c:pt idx="4">
                  <c:v>0.12</c:v>
                </c:pt>
                <c:pt idx="5">
                  <c:v>0.15</c:v>
                </c:pt>
                <c:pt idx="6">
                  <c:v>0.18</c:v>
                </c:pt>
                <c:pt idx="7">
                  <c:v>0.21</c:v>
                </c:pt>
                <c:pt idx="8">
                  <c:v>0.24</c:v>
                </c:pt>
              </c:numCache>
            </c:numRef>
          </c:cat>
          <c:val>
            <c:numRef>
              <c:f>'NPV Impact per Dollar'!$F$7:$F$15</c:f>
              <c:numCache>
                <c:formatCode>0.00%</c:formatCode>
                <c:ptCount val="9"/>
                <c:pt idx="0">
                  <c:v>-2.7755575615628915E-18</c:v>
                </c:pt>
                <c:pt idx="1">
                  <c:v>1.4143035301033039E-2</c:v>
                </c:pt>
                <c:pt idx="2">
                  <c:v>2.5572562465924365E-2</c:v>
                </c:pt>
                <c:pt idx="3">
                  <c:v>3.4842594011785501E-2</c:v>
                </c:pt>
                <c:pt idx="4">
                  <c:v>4.2381208989643364E-2</c:v>
                </c:pt>
                <c:pt idx="5">
                  <c:v>4.8522059391516742E-2</c:v>
                </c:pt>
                <c:pt idx="6">
                  <c:v>5.3527324973669445E-2</c:v>
                </c:pt>
                <c:pt idx="7">
                  <c:v>5.760460516301779E-2</c:v>
                </c:pt>
                <c:pt idx="8">
                  <c:v>6.0919467286022412E-2</c:v>
                </c:pt>
              </c:numCache>
            </c:numRef>
          </c:val>
        </c:ser>
        <c:ser>
          <c:idx val="3"/>
          <c:order val="3"/>
          <c:tx>
            <c:strRef>
              <c:f>'NPV Impact per Dollar'!$G$6</c:f>
              <c:strCache>
                <c:ptCount val="1"/>
                <c:pt idx="0">
                  <c:v>10</c:v>
                </c:pt>
              </c:strCache>
            </c:strRef>
          </c:tx>
          <c:cat>
            <c:numRef>
              <c:f>'NPV Impact per Dollar'!$C$7:$C$15</c:f>
              <c:numCache>
                <c:formatCode>0%</c:formatCode>
                <c:ptCount val="9"/>
                <c:pt idx="0">
                  <c:v>0</c:v>
                </c:pt>
                <c:pt idx="1">
                  <c:v>0.03</c:v>
                </c:pt>
                <c:pt idx="2">
                  <c:v>0.06</c:v>
                </c:pt>
                <c:pt idx="3">
                  <c:v>0.09</c:v>
                </c:pt>
                <c:pt idx="4">
                  <c:v>0.12</c:v>
                </c:pt>
                <c:pt idx="5">
                  <c:v>0.15</c:v>
                </c:pt>
                <c:pt idx="6">
                  <c:v>0.18</c:v>
                </c:pt>
                <c:pt idx="7">
                  <c:v>0.21</c:v>
                </c:pt>
                <c:pt idx="8">
                  <c:v>0.24</c:v>
                </c:pt>
              </c:numCache>
            </c:numRef>
          </c:cat>
          <c:val>
            <c:numRef>
              <c:f>'NPV Impact per Dollar'!$G$7:$G$15</c:f>
              <c:numCache>
                <c:formatCode>0.00%</c:formatCode>
                <c:ptCount val="9"/>
                <c:pt idx="0">
                  <c:v>4.3021142204224817E-17</c:v>
                </c:pt>
                <c:pt idx="1">
                  <c:v>2.0210871474805485E-2</c:v>
                </c:pt>
                <c:pt idx="2">
                  <c:v>3.5701912453604288E-2</c:v>
                </c:pt>
                <c:pt idx="3">
                  <c:v>4.7644852862225362E-2</c:v>
                </c:pt>
                <c:pt idx="4">
                  <c:v>5.6890738191000767E-2</c:v>
                </c:pt>
                <c:pt idx="5">
                  <c:v>6.4065328980561831E-2</c:v>
                </c:pt>
                <c:pt idx="6">
                  <c:v>6.9634091987828758E-2</c:v>
                </c:pt>
                <c:pt idx="7">
                  <c:v>7.3947056173576067E-2</c:v>
                </c:pt>
                <c:pt idx="8">
                  <c:v>7.7270157545289805E-2</c:v>
                </c:pt>
              </c:numCache>
            </c:numRef>
          </c:val>
        </c:ser>
        <c:ser>
          <c:idx val="4"/>
          <c:order val="4"/>
          <c:tx>
            <c:strRef>
              <c:f>'NPV Impact per Dollar'!$H$6</c:f>
              <c:strCache>
                <c:ptCount val="1"/>
                <c:pt idx="0">
                  <c:v>15</c:v>
                </c:pt>
              </c:strCache>
            </c:strRef>
          </c:tx>
          <c:cat>
            <c:numRef>
              <c:f>'NPV Impact per Dollar'!$C$7:$C$15</c:f>
              <c:numCache>
                <c:formatCode>0%</c:formatCode>
                <c:ptCount val="9"/>
                <c:pt idx="0">
                  <c:v>0</c:v>
                </c:pt>
                <c:pt idx="1">
                  <c:v>0.03</c:v>
                </c:pt>
                <c:pt idx="2">
                  <c:v>0.06</c:v>
                </c:pt>
                <c:pt idx="3">
                  <c:v>0.09</c:v>
                </c:pt>
                <c:pt idx="4">
                  <c:v>0.12</c:v>
                </c:pt>
                <c:pt idx="5">
                  <c:v>0.15</c:v>
                </c:pt>
                <c:pt idx="6">
                  <c:v>0.18</c:v>
                </c:pt>
                <c:pt idx="7">
                  <c:v>0.21</c:v>
                </c:pt>
                <c:pt idx="8">
                  <c:v>0.24</c:v>
                </c:pt>
              </c:numCache>
            </c:numRef>
          </c:cat>
          <c:val>
            <c:numRef>
              <c:f>'NPV Impact per Dollar'!$H$7:$H$15</c:f>
              <c:numCache>
                <c:formatCode>0.00%</c:formatCode>
                <c:ptCount val="9"/>
                <c:pt idx="0">
                  <c:v>-4.1633363423443376E-18</c:v>
                </c:pt>
                <c:pt idx="1">
                  <c:v>3.4157553100378796E-2</c:v>
                </c:pt>
                <c:pt idx="2">
                  <c:v>5.7697755677216578E-2</c:v>
                </c:pt>
                <c:pt idx="3">
                  <c:v>7.4073214110751684E-2</c:v>
                </c:pt>
                <c:pt idx="4">
                  <c:v>8.5525799393718627E-2</c:v>
                </c:pt>
                <c:pt idx="5">
                  <c:v>9.3538790611972525E-2</c:v>
                </c:pt>
                <c:pt idx="6">
                  <c:v>9.9111251054981586E-2</c:v>
                </c:pt>
                <c:pt idx="7">
                  <c:v>0.10292761694707667</c:v>
                </c:pt>
                <c:pt idx="8">
                  <c:v>0.10546437915549448</c:v>
                </c:pt>
              </c:numCache>
            </c:numRef>
          </c:val>
        </c:ser>
        <c:ser>
          <c:idx val="5"/>
          <c:order val="5"/>
          <c:tx>
            <c:strRef>
              <c:f>'NPV Impact per Dollar'!$I$6</c:f>
              <c:strCache>
                <c:ptCount val="1"/>
                <c:pt idx="0">
                  <c:v>20</c:v>
                </c:pt>
              </c:strCache>
            </c:strRef>
          </c:tx>
          <c:cat>
            <c:numRef>
              <c:f>'NPV Impact per Dollar'!$C$7:$C$15</c:f>
              <c:numCache>
                <c:formatCode>0%</c:formatCode>
                <c:ptCount val="9"/>
                <c:pt idx="0">
                  <c:v>0</c:v>
                </c:pt>
                <c:pt idx="1">
                  <c:v>0.03</c:v>
                </c:pt>
                <c:pt idx="2">
                  <c:v>0.06</c:v>
                </c:pt>
                <c:pt idx="3">
                  <c:v>0.09</c:v>
                </c:pt>
                <c:pt idx="4">
                  <c:v>0.12</c:v>
                </c:pt>
                <c:pt idx="5">
                  <c:v>0.15</c:v>
                </c:pt>
                <c:pt idx="6">
                  <c:v>0.18</c:v>
                </c:pt>
                <c:pt idx="7">
                  <c:v>0.21</c:v>
                </c:pt>
                <c:pt idx="8">
                  <c:v>0.24</c:v>
                </c:pt>
              </c:numCache>
            </c:numRef>
          </c:cat>
          <c:val>
            <c:numRef>
              <c:f>'NPV Impact per Dollar'!$I$7:$I$15</c:f>
              <c:numCache>
                <c:formatCode>0.00%</c:formatCode>
                <c:ptCount val="9"/>
                <c:pt idx="0">
                  <c:v>3.4000580129145422E-17</c:v>
                </c:pt>
                <c:pt idx="1">
                  <c:v>4.3776695795444881E-2</c:v>
                </c:pt>
                <c:pt idx="2">
                  <c:v>7.1342036717632049E-2</c:v>
                </c:pt>
                <c:pt idx="3">
                  <c:v>8.8977131214420704E-2</c:v>
                </c:pt>
                <c:pt idx="4">
                  <c:v>0.10035885799216659</c:v>
                </c:pt>
                <c:pt idx="5">
                  <c:v>0.10769943343748022</c:v>
                </c:pt>
                <c:pt idx="6">
                  <c:v>0.11236548184950185</c:v>
                </c:pt>
                <c:pt idx="7">
                  <c:v>0.11522290623407808</c:v>
                </c:pt>
                <c:pt idx="8">
                  <c:v>0.11683374042757498</c:v>
                </c:pt>
              </c:numCache>
            </c:numRef>
          </c:val>
        </c:ser>
        <c:bandFmts/>
        <c:axId val="158449664"/>
        <c:axId val="158451200"/>
        <c:axId val="158331776"/>
      </c:surface3DChart>
      <c:catAx>
        <c:axId val="158449664"/>
        <c:scaling>
          <c:orientation val="minMax"/>
        </c:scaling>
        <c:delete val="0"/>
        <c:axPos val="b"/>
        <c:numFmt formatCode="0%" sourceLinked="1"/>
        <c:majorTickMark val="out"/>
        <c:minorTickMark val="none"/>
        <c:tickLblPos val="nextTo"/>
        <c:crossAx val="158451200"/>
        <c:crosses val="autoZero"/>
        <c:auto val="1"/>
        <c:lblAlgn val="ctr"/>
        <c:lblOffset val="100"/>
        <c:noMultiLvlLbl val="0"/>
      </c:catAx>
      <c:valAx>
        <c:axId val="158451200"/>
        <c:scaling>
          <c:orientation val="minMax"/>
        </c:scaling>
        <c:delete val="0"/>
        <c:axPos val="l"/>
        <c:majorGridlines/>
        <c:title>
          <c:tx>
            <c:rich>
              <a:bodyPr rot="-5400000" vert="horz"/>
              <a:lstStyle/>
              <a:p>
                <a:pPr>
                  <a:defRPr/>
                </a:pPr>
                <a:r>
                  <a:rPr lang="en-US" sz="1600"/>
                  <a:t>Change in NPV Relative to Depreciable Basis</a:t>
                </a:r>
              </a:p>
            </c:rich>
          </c:tx>
          <c:overlay val="0"/>
        </c:title>
        <c:numFmt formatCode="0%" sourceLinked="0"/>
        <c:majorTickMark val="out"/>
        <c:minorTickMark val="none"/>
        <c:tickLblPos val="nextTo"/>
        <c:crossAx val="158449664"/>
        <c:crosses val="autoZero"/>
        <c:crossBetween val="midCat"/>
      </c:valAx>
      <c:serAx>
        <c:axId val="158331776"/>
        <c:scaling>
          <c:orientation val="minMax"/>
        </c:scaling>
        <c:delete val="0"/>
        <c:axPos val="b"/>
        <c:majorTickMark val="out"/>
        <c:minorTickMark val="none"/>
        <c:tickLblPos val="nextTo"/>
        <c:crossAx val="158451200"/>
        <c:crosses val="autoZero"/>
      </c:serAx>
    </c:plotArea>
    <c:plotVisOnly val="1"/>
    <c:dispBlanksAs val="zero"/>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rgb="FFC00000"/>
  </sheetPr>
  <sheetViews>
    <sheetView zoomScale="98" workbookViewId="0" zoomToFit="1"/>
  </sheetViews>
  <pageMargins left="0.7" right="0.7" top="0.75" bottom="0.75" header="0.3" footer="0.3"/>
  <pageSetup orientation="landscape" verticalDpi="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0.84915</cdr:x>
      <cdr:y>0.50417</cdr:y>
    </cdr:from>
    <cdr:to>
      <cdr:x>0.89703</cdr:x>
      <cdr:y>0.90911</cdr:y>
    </cdr:to>
    <cdr:sp macro="" textlink="">
      <cdr:nvSpPr>
        <cdr:cNvPr id="2" name="TextBox 1"/>
        <cdr:cNvSpPr txBox="1"/>
      </cdr:nvSpPr>
      <cdr:spPr>
        <a:xfrm xmlns:a="http://schemas.openxmlformats.org/drawingml/2006/main" rot="18030665">
          <a:off x="6296176" y="4236131"/>
          <a:ext cx="2546480" cy="4150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Asset Class Category Life</a:t>
          </a:r>
        </a:p>
      </cdr:txBody>
    </cdr:sp>
  </cdr:relSizeAnchor>
  <cdr:relSizeAnchor xmlns:cdr="http://schemas.openxmlformats.org/drawingml/2006/chartDrawing">
    <cdr:from>
      <cdr:x>0.20751</cdr:x>
      <cdr:y>0.84072</cdr:y>
    </cdr:from>
    <cdr:to>
      <cdr:x>0.69824</cdr:x>
      <cdr:y>0.90673</cdr:y>
    </cdr:to>
    <cdr:sp macro="" textlink="">
      <cdr:nvSpPr>
        <cdr:cNvPr id="3" name="TextBox 1"/>
        <cdr:cNvSpPr txBox="1"/>
      </cdr:nvSpPr>
      <cdr:spPr>
        <a:xfrm xmlns:a="http://schemas.openxmlformats.org/drawingml/2006/main" rot="520206">
          <a:off x="1799042" y="5286845"/>
          <a:ext cx="4254453" cy="415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600" b="1"/>
            <a:t>Discount Rate for Asset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D32"/>
  <sheetViews>
    <sheetView tabSelected="1" zoomScale="91" zoomScaleNormal="91" workbookViewId="0">
      <selection activeCell="B28" sqref="B28"/>
    </sheetView>
  </sheetViews>
  <sheetFormatPr defaultRowHeight="15" x14ac:dyDescent="0.25"/>
  <cols>
    <col min="1" max="1" width="1.5703125" customWidth="1"/>
    <col min="2" max="2" width="73" customWidth="1"/>
    <col min="3" max="3" width="28.5703125" customWidth="1"/>
    <col min="4" max="4" width="1.42578125" customWidth="1"/>
  </cols>
  <sheetData>
    <row r="1" spans="1:4" ht="7.5" customHeight="1" x14ac:dyDescent="0.25">
      <c r="A1" s="10"/>
      <c r="B1" s="10"/>
      <c r="C1" s="10"/>
      <c r="D1" s="10"/>
    </row>
    <row r="2" spans="1:4" ht="25.5" customHeight="1" x14ac:dyDescent="0.4">
      <c r="A2" s="10"/>
      <c r="B2" s="109" t="s">
        <v>5</v>
      </c>
      <c r="C2" s="109"/>
      <c r="D2" s="10"/>
    </row>
    <row r="3" spans="1:4" ht="18" customHeight="1" x14ac:dyDescent="0.25">
      <c r="A3" s="10"/>
      <c r="B3" s="107" t="s">
        <v>6</v>
      </c>
      <c r="C3" s="108"/>
      <c r="D3" s="10"/>
    </row>
    <row r="4" spans="1:4" ht="7.5" customHeight="1" thickBot="1" x14ac:dyDescent="0.3">
      <c r="A4" s="10"/>
      <c r="B4" s="10"/>
      <c r="C4" s="10"/>
      <c r="D4" s="10"/>
    </row>
    <row r="5" spans="1:4" ht="15.75" thickBot="1" x14ac:dyDescent="0.3">
      <c r="A5" s="10"/>
      <c r="B5" s="103" t="s">
        <v>3</v>
      </c>
      <c r="C5" s="104"/>
      <c r="D5" s="10"/>
    </row>
    <row r="6" spans="1:4" x14ac:dyDescent="0.25">
      <c r="A6" s="10"/>
      <c r="B6" s="25" t="s">
        <v>25</v>
      </c>
      <c r="C6" s="26">
        <v>0</v>
      </c>
      <c r="D6" s="10"/>
    </row>
    <row r="7" spans="1:4" x14ac:dyDescent="0.25">
      <c r="A7" s="10"/>
      <c r="B7" s="27" t="s">
        <v>26</v>
      </c>
      <c r="C7" s="28">
        <v>0.5</v>
      </c>
      <c r="D7" s="10"/>
    </row>
    <row r="8" spans="1:4" x14ac:dyDescent="0.25">
      <c r="A8" s="10"/>
      <c r="B8" s="27" t="s">
        <v>24</v>
      </c>
      <c r="C8" s="29">
        <v>10</v>
      </c>
      <c r="D8" s="10"/>
    </row>
    <row r="9" spans="1:4" x14ac:dyDescent="0.25">
      <c r="A9" s="10"/>
      <c r="B9" s="27" t="s">
        <v>40</v>
      </c>
      <c r="C9" s="28">
        <v>0.12</v>
      </c>
      <c r="D9" s="10"/>
    </row>
    <row r="10" spans="1:4" ht="33" customHeight="1" x14ac:dyDescent="0.25">
      <c r="A10" s="10"/>
      <c r="B10" s="47" t="s">
        <v>17</v>
      </c>
      <c r="C10" s="46">
        <v>12</v>
      </c>
      <c r="D10" s="10"/>
    </row>
    <row r="11" spans="1:4" x14ac:dyDescent="0.25">
      <c r="A11" s="10"/>
      <c r="B11" s="27" t="s">
        <v>2</v>
      </c>
      <c r="C11" s="30">
        <v>100000</v>
      </c>
      <c r="D11" s="11"/>
    </row>
    <row r="12" spans="1:4" ht="15.75" thickBot="1" x14ac:dyDescent="0.3">
      <c r="A12" s="10"/>
      <c r="B12" s="31" t="s">
        <v>19</v>
      </c>
      <c r="C12" s="32">
        <v>0.4</v>
      </c>
      <c r="D12" s="11"/>
    </row>
    <row r="13" spans="1:4" ht="15.75" thickBot="1" x14ac:dyDescent="0.3">
      <c r="A13" s="6"/>
      <c r="B13" s="105" t="s">
        <v>4</v>
      </c>
      <c r="C13" s="106"/>
      <c r="D13" s="9"/>
    </row>
    <row r="14" spans="1:4" s="53" customFormat="1" ht="22.5" customHeight="1" thickBot="1" x14ac:dyDescent="0.3">
      <c r="A14" s="50"/>
      <c r="B14" s="51" t="s">
        <v>20</v>
      </c>
      <c r="C14" s="33">
        <f>($C$12*$C$11*NPV($C$9,IF($C$8=3,three,IF($C$8=5,five,IF($C$8=7,seven,IF($C$8=10,ten,IF($C$8=15,fifteen,IF($C$8=20,twenty))))))))/((1+C9)^(-(12-C10)/12))</f>
        <v>5689.0738191000764</v>
      </c>
      <c r="D14" s="52"/>
    </row>
    <row r="15" spans="1:4" ht="34.5" customHeight="1" x14ac:dyDescent="0.25">
      <c r="A15" s="6"/>
      <c r="B15" s="75" t="s">
        <v>21</v>
      </c>
      <c r="C15" s="34">
        <f>C14/C11</f>
        <v>5.6890738191000767E-2</v>
      </c>
      <c r="D15" s="9"/>
    </row>
    <row r="16" spans="1:4" ht="7.5" customHeight="1" x14ac:dyDescent="0.25">
      <c r="A16" s="6"/>
      <c r="B16" s="7"/>
      <c r="C16" s="8"/>
      <c r="D16" s="9"/>
    </row>
    <row r="17" spans="1:4" ht="18.75" x14ac:dyDescent="0.3">
      <c r="A17" s="6"/>
      <c r="B17" s="110" t="s">
        <v>7</v>
      </c>
      <c r="C17" s="110"/>
      <c r="D17" s="9"/>
    </row>
    <row r="18" spans="1:4" ht="15" customHeight="1" x14ac:dyDescent="0.25">
      <c r="A18" s="10"/>
      <c r="B18" s="97" t="s">
        <v>22</v>
      </c>
      <c r="C18" s="97"/>
      <c r="D18" s="35"/>
    </row>
    <row r="19" spans="1:4" ht="15" customHeight="1" x14ac:dyDescent="0.25">
      <c r="A19" s="10"/>
      <c r="B19" s="97" t="s">
        <v>8</v>
      </c>
      <c r="C19" s="97"/>
      <c r="D19" s="35"/>
    </row>
    <row r="20" spans="1:4" ht="15" customHeight="1" x14ac:dyDescent="0.25">
      <c r="A20" s="10"/>
      <c r="B20" s="98" t="s">
        <v>9</v>
      </c>
      <c r="C20" s="98"/>
      <c r="D20" s="36"/>
    </row>
    <row r="21" spans="1:4" ht="15" customHeight="1" x14ac:dyDescent="0.25">
      <c r="A21" s="36"/>
      <c r="B21" s="99" t="s">
        <v>10</v>
      </c>
      <c r="C21" s="99"/>
      <c r="D21" s="36"/>
    </row>
    <row r="22" spans="1:4" ht="31.5" customHeight="1" x14ac:dyDescent="0.25">
      <c r="A22" s="10"/>
      <c r="B22" s="96" t="s">
        <v>18</v>
      </c>
      <c r="C22" s="96"/>
      <c r="D22" s="10"/>
    </row>
    <row r="23" spans="1:4" ht="7.5" customHeight="1" x14ac:dyDescent="0.25">
      <c r="A23" s="6"/>
      <c r="B23" s="9"/>
      <c r="C23" s="9"/>
      <c r="D23" s="36"/>
    </row>
    <row r="24" spans="1:4" ht="20.25" customHeight="1" x14ac:dyDescent="0.25">
      <c r="A24" s="10"/>
      <c r="B24" s="101" t="s">
        <v>57</v>
      </c>
      <c r="C24" s="102"/>
      <c r="D24" s="10"/>
    </row>
    <row r="25" spans="1:4" ht="20.25" customHeight="1" x14ac:dyDescent="0.25">
      <c r="A25" s="6"/>
      <c r="B25" s="102"/>
      <c r="C25" s="102"/>
      <c r="D25" s="36"/>
    </row>
    <row r="26" spans="1:4" ht="20.25" customHeight="1" x14ac:dyDescent="0.25">
      <c r="A26" s="10"/>
      <c r="B26" s="102"/>
      <c r="C26" s="102"/>
      <c r="D26" s="10"/>
    </row>
    <row r="27" spans="1:4" ht="67.5" customHeight="1" x14ac:dyDescent="0.25">
      <c r="A27" s="6"/>
      <c r="B27" s="100" t="s">
        <v>58</v>
      </c>
      <c r="C27" s="100"/>
      <c r="D27" s="36"/>
    </row>
    <row r="28" spans="1:4" ht="7.5" customHeight="1" x14ac:dyDescent="0.25">
      <c r="A28" s="6"/>
      <c r="B28" s="9"/>
      <c r="C28" s="9"/>
      <c r="D28" s="10"/>
    </row>
    <row r="29" spans="1:4" x14ac:dyDescent="0.25">
      <c r="A29" s="1"/>
      <c r="B29" s="2"/>
      <c r="C29" s="2"/>
    </row>
    <row r="30" spans="1:4" x14ac:dyDescent="0.25">
      <c r="A30" s="1"/>
      <c r="B30" s="2"/>
      <c r="C30" s="2"/>
    </row>
    <row r="31" spans="1:4" x14ac:dyDescent="0.25">
      <c r="B31" s="2"/>
    </row>
    <row r="32" spans="1:4" x14ac:dyDescent="0.25">
      <c r="B32" s="2"/>
    </row>
  </sheetData>
  <mergeCells count="12">
    <mergeCell ref="B2:C2"/>
    <mergeCell ref="B17:C17"/>
    <mergeCell ref="B27:C27"/>
    <mergeCell ref="B24:C26"/>
    <mergeCell ref="B5:C5"/>
    <mergeCell ref="B13:C13"/>
    <mergeCell ref="B3:C3"/>
    <mergeCell ref="B22:C22"/>
    <mergeCell ref="B18:C18"/>
    <mergeCell ref="B19:C19"/>
    <mergeCell ref="B20:C20"/>
    <mergeCell ref="B21:C21"/>
  </mergeCells>
  <dataValidations count="1">
    <dataValidation type="whole" allowBlank="1" showInputMessage="1" showErrorMessage="1" errorTitle="Input Inaccurate" error="Please use the integers &quot;0&quot;, &quot;1&quot;, etc to &quot;12&quot; ONLY.  These represent the difference in time between service date and the benefit beginning." promptTitle="Quarter of Service" prompt="See * below" sqref="C10">
      <formula1>0</formula1>
      <formula2>12</formula2>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
  <sheetViews>
    <sheetView zoomScale="94" zoomScaleNormal="94" workbookViewId="0">
      <selection activeCell="L13" sqref="L13"/>
    </sheetView>
  </sheetViews>
  <sheetFormatPr defaultRowHeight="15" x14ac:dyDescent="0.25"/>
  <cols>
    <col min="2" max="2" width="11" customWidth="1"/>
    <col min="3" max="3" width="13.42578125" bestFit="1" customWidth="1"/>
    <col min="7" max="7" width="10.140625" bestFit="1" customWidth="1"/>
    <col min="8" max="8" width="9.7109375" bestFit="1" customWidth="1"/>
    <col min="9" max="9" width="2.85546875" customWidth="1"/>
    <col min="12" max="12" width="4.42578125" customWidth="1"/>
  </cols>
  <sheetData>
    <row r="1" spans="1:12" ht="15.75" thickBot="1" x14ac:dyDescent="0.3">
      <c r="A1" s="3"/>
      <c r="B1" s="3"/>
      <c r="C1" s="3"/>
      <c r="D1" s="3"/>
      <c r="E1" s="3"/>
      <c r="F1" s="3"/>
      <c r="G1" s="3"/>
      <c r="H1" s="3"/>
      <c r="I1" s="3"/>
      <c r="J1" s="3"/>
    </row>
    <row r="2" spans="1:12" ht="15.75" thickBot="1" x14ac:dyDescent="0.3">
      <c r="A2" s="4"/>
      <c r="B2" s="113" t="s">
        <v>13</v>
      </c>
      <c r="C2" s="114"/>
      <c r="D2" s="114"/>
      <c r="E2" s="114"/>
      <c r="F2" s="114"/>
      <c r="G2" s="114"/>
      <c r="H2" s="115"/>
      <c r="I2" s="3"/>
      <c r="J2" s="3"/>
    </row>
    <row r="3" spans="1:12" ht="15.75" thickBot="1" x14ac:dyDescent="0.3">
      <c r="A3" s="3"/>
      <c r="B3" s="116" t="s">
        <v>14</v>
      </c>
      <c r="C3" s="117"/>
      <c r="D3" s="117"/>
      <c r="E3" s="117"/>
      <c r="F3" s="117"/>
      <c r="G3" s="117"/>
      <c r="H3" s="118"/>
      <c r="I3" s="3"/>
      <c r="J3" s="3"/>
    </row>
    <row r="4" spans="1:12" ht="15.75" thickBot="1" x14ac:dyDescent="0.3">
      <c r="A4" s="3"/>
      <c r="B4" s="13"/>
      <c r="C4" s="20">
        <v>3</v>
      </c>
      <c r="D4" s="21">
        <v>5</v>
      </c>
      <c r="E4" s="20">
        <v>7</v>
      </c>
      <c r="F4" s="21">
        <v>10</v>
      </c>
      <c r="G4" s="20">
        <v>15</v>
      </c>
      <c r="H4" s="22">
        <v>20</v>
      </c>
    </row>
    <row r="5" spans="1:12" x14ac:dyDescent="0.25">
      <c r="A5" s="112" t="s">
        <v>0</v>
      </c>
      <c r="B5" s="23">
        <v>1</v>
      </c>
      <c r="C5" s="14">
        <f>($H$28+(VDB('Bonus Depreciation Calculator'!$C$11*(1-$H$28),0,C$4,MAX(0,$B5-1.5),MIN($B5-0.5,C$4),2)/'Bonus Depreciation Calculator'!$C$11)-($H$29+(VDB('Bonus Depreciation Calculator'!$C$11*(1-$H$29),0,C$4,MAX(0,$B5-1.5),MIN($B5-0.5,C$4),2)/'Bonus Depreciation Calculator'!$C$11)))</f>
        <v>0.33333333333333337</v>
      </c>
      <c r="D5" s="17">
        <f>($H$28+(VDB('Bonus Depreciation Calculator'!$C$11*(1-$H$28),0,D$4,MAX(0,$B5-1.5),MIN($B5-0.5,D$4),2)/'Bonus Depreciation Calculator'!$C$11)-($H$29+(VDB('Bonus Depreciation Calculator'!$C$11*(1-$H$29),0,D$4,MAX(0,$B5-1.5),MIN($B5-0.5,D$4),2)/'Bonus Depreciation Calculator'!$C$11)))</f>
        <v>0.39999999999999997</v>
      </c>
      <c r="E5" s="14">
        <f>($H$28+(VDB('Bonus Depreciation Calculator'!$C$11*(1-$H$28),0,E$4,MAX(0,$B5-1.5),MIN($B5-0.5,E$4),2)/'Bonus Depreciation Calculator'!$C$11)-($H$29+(VDB('Bonus Depreciation Calculator'!$C$11*(1-$H$29),0,E$4,MAX(0,$B5-1.5),MIN($B5-0.5,E$4),2)/'Bonus Depreciation Calculator'!$C$11)))</f>
        <v>0.42857142857142855</v>
      </c>
      <c r="F5" s="17">
        <f>($H$28+(VDB('Bonus Depreciation Calculator'!$C$11*(1-$H$28),0,F$4,MAX(0,$B5-1.5),MIN($B5-0.5,F$4),2)/'Bonus Depreciation Calculator'!$C$11)-($H$29+(VDB('Bonus Depreciation Calculator'!$C$11*(1-$H$29),0,F$4,MAX(0,$B5-1.5),MIN($B5-0.5,F$4),2)/'Bonus Depreciation Calculator'!$C$11)))</f>
        <v>0.45000000000000007</v>
      </c>
      <c r="G5" s="14">
        <f>($H$28+(VDB('Bonus Depreciation Calculator'!$C$11*(1-$H$28),0,G$4,MAX(0,$B5-1.5),MIN($B5-0.5,G$4),1.5)/'Bonus Depreciation Calculator'!$C$11)-($H$29+(VDB('Bonus Depreciation Calculator'!$C$11*(1-$H$29),0,G$4,MAX(0,$B5-1.5),MIN($B5-0.5,G$4),1.5)/'Bonus Depreciation Calculator'!$C$11)))</f>
        <v>0.47500000000000003</v>
      </c>
      <c r="H5" s="17">
        <f>($H$28+(VDB('Bonus Depreciation Calculator'!$C$11*(1-$H$28),0,H$4,MAX(0,$B5-1.5),MIN($B5-0.5,H$4),1.5)/'Bonus Depreciation Calculator'!$C$11)-($H$29+(VDB('Bonus Depreciation Calculator'!$C$11*(1-$H$29),0,H$4,MAX(0,$B5-1.5),MIN($B5-0.5,H$4),1.5)/'Bonus Depreciation Calculator'!$C$11)))</f>
        <v>0.48125000000000007</v>
      </c>
    </row>
    <row r="6" spans="1:12" x14ac:dyDescent="0.25">
      <c r="A6" s="112"/>
      <c r="B6" s="24">
        <v>2</v>
      </c>
      <c r="C6" s="14">
        <f>((VDB('Bonus Depreciation Calculator'!$C$11*(1-$H$28),0,C$4,MAX(0,$B6-1.5),MIN($B6-0.5,C$4),2)/'Bonus Depreciation Calculator'!$C$11)-((VDB('Bonus Depreciation Calculator'!$C$11*(1-$H$29),0,C$4,MAX(0,$B6-1.5),MIN($B6-0.5,C$4),2)/'Bonus Depreciation Calculator'!$C$11)))</f>
        <v>-0.22222222222222224</v>
      </c>
      <c r="D6" s="17">
        <f>((VDB('Bonus Depreciation Calculator'!$C$11*(1-$H$28),0,D$4,MAX(0,$B6-1.5),MIN($B6-0.5,D$4),2)/'Bonus Depreciation Calculator'!$C$11)-((VDB('Bonus Depreciation Calculator'!$C$11*(1-$H$29),0,D$4,MAX(0,$B6-1.5),MIN($B6-0.5,D$4),2)/'Bonus Depreciation Calculator'!$C$11)))</f>
        <v>-0.16</v>
      </c>
      <c r="E6" s="14">
        <f>((VDB('Bonus Depreciation Calculator'!$C$11*(1-$H$28),0,E$4,MAX(0,$B6-1.5),MIN($B6-0.5,E$4),2)/'Bonus Depreciation Calculator'!$C$11)-((VDB('Bonus Depreciation Calculator'!$C$11*(1-$H$29),0,E$4,MAX(0,$B6-1.5),MIN($B6-0.5,E$4),2)/'Bonus Depreciation Calculator'!$C$11)))</f>
        <v>-0.12244897959183672</v>
      </c>
      <c r="F6" s="17">
        <f>((VDB('Bonus Depreciation Calculator'!$C$11*(1-$H$28),0,F$4,MAX(0,$B6-1.5),MIN($B6-0.5,F$4),2)/'Bonus Depreciation Calculator'!$C$11)-((VDB('Bonus Depreciation Calculator'!$C$11*(1-$H$29),0,F$4,MAX(0,$B6-1.5),MIN($B6-0.5,F$4),2)/'Bonus Depreciation Calculator'!$C$11)))</f>
        <v>-0.09</v>
      </c>
      <c r="G6" s="14">
        <f>((VDB('Bonus Depreciation Calculator'!$C$11*(1-$H$28),0,G$4,MAX(0,$B6-1.5),MIN($B6-0.5,G$4),1.5)/'Bonus Depreciation Calculator'!$C$11)-((VDB('Bonus Depreciation Calculator'!$C$11*(1-$H$29),0,G$4,MAX(0,$B6-1.5),MIN($B6-0.5,G$4),1.5)/'Bonus Depreciation Calculator'!$C$11)))</f>
        <v>-4.7500000000000001E-2</v>
      </c>
      <c r="H6" s="17">
        <f>((VDB('Bonus Depreciation Calculator'!$C$11*(1-$H$28),0,H$4,MAX(0,$B6-1.5),MIN($B6-0.5,H$4),1.5)/'Bonus Depreciation Calculator'!$C$11)-((VDB('Bonus Depreciation Calculator'!$C$11*(1-$H$29),0,H$4,MAX(0,$B6-1.5),MIN($B6-0.5,H$4),1.5)/'Bonus Depreciation Calculator'!$C$11)))</f>
        <v>-3.6093750000000001E-2</v>
      </c>
    </row>
    <row r="7" spans="1:12" x14ac:dyDescent="0.25">
      <c r="A7" s="112"/>
      <c r="B7" s="24">
        <v>3</v>
      </c>
      <c r="C7" s="14">
        <f>((VDB('Bonus Depreciation Calculator'!$C$11*(1-$H$28),0,C$4,MAX(0,$B7-1.5),MIN($B7-0.5,C$4),2)/'Bonus Depreciation Calculator'!$C$11)-((VDB('Bonus Depreciation Calculator'!$C$11*(1-$H$29),0,C$4,MAX(0,$B7-1.5),MIN($B7-0.5,C$4),2)/'Bonus Depreciation Calculator'!$C$11)))</f>
        <v>-7.4074074074074084E-2</v>
      </c>
      <c r="D7" s="17">
        <f>((VDB('Bonus Depreciation Calculator'!$C$11*(1-$H$28),0,D$4,MAX(0,$B7-1.5),MIN($B7-0.5,D$4),2)/'Bonus Depreciation Calculator'!$C$11)-((VDB('Bonus Depreciation Calculator'!$C$11*(1-$H$29),0,D$4,MAX(0,$B7-1.5),MIN($B7-0.5,D$4),2)/'Bonus Depreciation Calculator'!$C$11)))</f>
        <v>-9.6000000000000002E-2</v>
      </c>
      <c r="E7" s="14">
        <f>((VDB('Bonus Depreciation Calculator'!$C$11*(1-$H$28),0,E$4,MAX(0,$B7-1.5),MIN($B7-0.5,E$4),2)/'Bonus Depreciation Calculator'!$C$11)-((VDB('Bonus Depreciation Calculator'!$C$11*(1-$H$29),0,E$4,MAX(0,$B7-1.5),MIN($B7-0.5,E$4),2)/'Bonus Depreciation Calculator'!$C$11)))</f>
        <v>-8.7463556851311949E-2</v>
      </c>
      <c r="F7" s="17">
        <f>((VDB('Bonus Depreciation Calculator'!$C$11*(1-$H$28),0,F$4,MAX(0,$B7-1.5),MIN($B7-0.5,F$4),2)/'Bonus Depreciation Calculator'!$C$11)-((VDB('Bonus Depreciation Calculator'!$C$11*(1-$H$29),0,F$4,MAX(0,$B7-1.5),MIN($B7-0.5,F$4),2)/'Bonus Depreciation Calculator'!$C$11)))</f>
        <v>-7.1999999999999995E-2</v>
      </c>
      <c r="G7" s="14">
        <f>((VDB('Bonus Depreciation Calculator'!$C$11*(1-$H$28),0,G$4,MAX(0,$B7-1.5),MIN($B7-0.5,G$4),1.5)/'Bonus Depreciation Calculator'!$C$11)-((VDB('Bonus Depreciation Calculator'!$C$11*(1-$H$29),0,G$4,MAX(0,$B7-1.5),MIN($B7-0.5,G$4),1.5)/'Bonus Depreciation Calculator'!$C$11)))</f>
        <v>-4.2750000000000003E-2</v>
      </c>
      <c r="H7" s="17">
        <f>((VDB('Bonus Depreciation Calculator'!$C$11*(1-$H$28),0,H$4,MAX(0,$B7-1.5),MIN($B7-0.5,H$4),1.5)/'Bonus Depreciation Calculator'!$C$11)-((VDB('Bonus Depreciation Calculator'!$C$11*(1-$H$29),0,H$4,MAX(0,$B7-1.5),MIN($B7-0.5,H$4),1.5)/'Bonus Depreciation Calculator'!$C$11)))</f>
        <v>-3.3386718750000002E-2</v>
      </c>
    </row>
    <row r="8" spans="1:12" x14ac:dyDescent="0.25">
      <c r="A8" s="112"/>
      <c r="B8" s="24">
        <v>4</v>
      </c>
      <c r="C8" s="14">
        <f>((VDB('Bonus Depreciation Calculator'!$C$11*(1-$H$28),0,C$4,MAX(0,$B8-1.5),MIN($B8-0.5,C$4),2)/'Bonus Depreciation Calculator'!$C$11)-((VDB('Bonus Depreciation Calculator'!$C$11*(1-$H$29),0,C$4,MAX(0,$B8-1.5),MIN($B8-0.5,C$4),2)/'Bonus Depreciation Calculator'!$C$11)))</f>
        <v>-3.7037037037037042E-2</v>
      </c>
      <c r="D8" s="17">
        <f>((VDB('Bonus Depreciation Calculator'!$C$11*(1-$H$28),0,D$4,MAX(0,$B8-1.5),MIN($B8-0.5,D$4),2)/'Bonus Depreciation Calculator'!$C$11)-((VDB('Bonus Depreciation Calculator'!$C$11*(1-$H$29),0,D$4,MAX(0,$B8-1.5),MIN($B8-0.5,D$4),2)/'Bonus Depreciation Calculator'!$C$11)))</f>
        <v>-5.7599999999999998E-2</v>
      </c>
      <c r="E8" s="14">
        <f>((VDB('Bonus Depreciation Calculator'!$C$11*(1-$H$28),0,E$4,MAX(0,$B8-1.5),MIN($B8-0.5,E$4),2)/'Bonus Depreciation Calculator'!$C$11)-((VDB('Bonus Depreciation Calculator'!$C$11*(1-$H$29),0,E$4,MAX(0,$B8-1.5),MIN($B8-0.5,E$4),2)/'Bonus Depreciation Calculator'!$C$11)))</f>
        <v>-6.247396917950853E-2</v>
      </c>
      <c r="F8" s="17">
        <f>((VDB('Bonus Depreciation Calculator'!$C$11*(1-$H$28),0,F$4,MAX(0,$B8-1.5),MIN($B8-0.5,F$4),2)/'Bonus Depreciation Calculator'!$C$11)-((VDB('Bonus Depreciation Calculator'!$C$11*(1-$H$29),0,F$4,MAX(0,$B8-1.5),MIN($B8-0.5,F$4),2)/'Bonus Depreciation Calculator'!$C$11)))</f>
        <v>-5.7599999999999998E-2</v>
      </c>
      <c r="G8" s="14">
        <f>((VDB('Bonus Depreciation Calculator'!$C$11*(1-$H$28),0,G$4,MAX(0,$B8-1.5),MIN($B8-0.5,G$4),1.5)/'Bonus Depreciation Calculator'!$C$11)-((VDB('Bonus Depreciation Calculator'!$C$11*(1-$H$29),0,G$4,MAX(0,$B8-1.5),MIN($B8-0.5,G$4),1.5)/'Bonus Depreciation Calculator'!$C$11)))</f>
        <v>-3.8475000000000002E-2</v>
      </c>
      <c r="H8" s="17">
        <f>((VDB('Bonus Depreciation Calculator'!$C$11*(1-$H$28),0,H$4,MAX(0,$B8-1.5),MIN($B8-0.5,H$4),1.5)/'Bonus Depreciation Calculator'!$C$11)-((VDB('Bonus Depreciation Calculator'!$C$11*(1-$H$29),0,H$4,MAX(0,$B8-1.5),MIN($B8-0.5,H$4),1.5)/'Bonus Depreciation Calculator'!$C$11)))</f>
        <v>-3.0882714843749999E-2</v>
      </c>
    </row>
    <row r="9" spans="1:12" x14ac:dyDescent="0.25">
      <c r="A9" s="112"/>
      <c r="B9" s="24">
        <v>5</v>
      </c>
      <c r="C9" s="15"/>
      <c r="D9" s="17">
        <f>((VDB('Bonus Depreciation Calculator'!$C$11*(1-$H$28),0,D$4,MAX(0,$B9-1.5),MIN($B9-0.5,D$4),2)/'Bonus Depreciation Calculator'!$C$11)-((VDB('Bonus Depreciation Calculator'!$C$11*(1-$H$29),0,D$4,MAX(0,$B9-1.5),MIN($B9-0.5,D$4),2)/'Bonus Depreciation Calculator'!$C$11)))</f>
        <v>-5.7599999999999998E-2</v>
      </c>
      <c r="E9" s="14">
        <f>((VDB('Bonus Depreciation Calculator'!$C$11*(1-$H$28),0,E$4,MAX(0,$B9-1.5),MIN($B9-0.5,E$4),2)/'Bonus Depreciation Calculator'!$C$11)-((VDB('Bonus Depreciation Calculator'!$C$11*(1-$H$29),0,E$4,MAX(0,$B9-1.5),MIN($B9-0.5,E$4),2)/'Bonus Depreciation Calculator'!$C$11)))</f>
        <v>-4.4624263699648954E-2</v>
      </c>
      <c r="F9" s="17">
        <f>((VDB('Bonus Depreciation Calculator'!$C$11*(1-$H$28),0,F$4,MAX(0,$B9-1.5),MIN($B9-0.5,F$4),2)/'Bonus Depreciation Calculator'!$C$11)-((VDB('Bonus Depreciation Calculator'!$C$11*(1-$H$29),0,F$4,MAX(0,$B9-1.5),MIN($B9-0.5,F$4),2)/'Bonus Depreciation Calculator'!$C$11)))</f>
        <v>-4.6080000000000003E-2</v>
      </c>
      <c r="G9" s="14">
        <f>((VDB('Bonus Depreciation Calculator'!$C$11*(1-$H$28),0,G$4,MAX(0,$B9-1.5),MIN($B9-0.5,G$4),1.5)/'Bonus Depreciation Calculator'!$C$11)-((VDB('Bonus Depreciation Calculator'!$C$11*(1-$H$29),0,G$4,MAX(0,$B9-1.5),MIN($B9-0.5,G$4),1.5)/'Bonus Depreciation Calculator'!$C$11)))</f>
        <v>-3.4627499999999999E-2</v>
      </c>
      <c r="H9" s="17">
        <f>((VDB('Bonus Depreciation Calculator'!$C$11*(1-$H$28),0,H$4,MAX(0,$B9-1.5),MIN($B9-0.5,H$4),1.5)/'Bonus Depreciation Calculator'!$C$11)-((VDB('Bonus Depreciation Calculator'!$C$11*(1-$H$29),0,H$4,MAX(0,$B9-1.5),MIN($B9-0.5,H$4),1.5)/'Bonus Depreciation Calculator'!$C$11)))</f>
        <v>-2.8566511230468751E-2</v>
      </c>
    </row>
    <row r="10" spans="1:12" x14ac:dyDescent="0.25">
      <c r="A10" s="112"/>
      <c r="B10" s="24">
        <v>6</v>
      </c>
      <c r="C10" s="15"/>
      <c r="D10" s="17">
        <f>((VDB('Bonus Depreciation Calculator'!$C$11*(1-$H$28),0,D$4,MAX(0,$B10-1.5),MIN($B10-0.5,D$4),2)/'Bonus Depreciation Calculator'!$C$11)-((VDB('Bonus Depreciation Calculator'!$C$11*(1-$H$29),0,D$4,MAX(0,$B10-1.5),MIN($B10-0.5,D$4),2)/'Bonus Depreciation Calculator'!$C$11)))</f>
        <v>-2.8799999999999999E-2</v>
      </c>
      <c r="E10" s="14">
        <f>((VDB('Bonus Depreciation Calculator'!$C$11*(1-$H$28),0,E$4,MAX(0,$B10-1.5),MIN($B10-0.5,E$4),2)/'Bonus Depreciation Calculator'!$C$11)-((VDB('Bonus Depreciation Calculator'!$C$11*(1-$H$29),0,E$4,MAX(0,$B10-1.5),MIN($B10-0.5,E$4),2)/'Bonus Depreciation Calculator'!$C$11)))</f>
        <v>-4.4624263699648961E-2</v>
      </c>
      <c r="F10" s="17">
        <f>((VDB('Bonus Depreciation Calculator'!$C$11*(1-$H$28),0,F$4,MAX(0,$B10-1.5),MIN($B10-0.5,F$4),2)/'Bonus Depreciation Calculator'!$C$11)-((VDB('Bonus Depreciation Calculator'!$C$11*(1-$H$29),0,F$4,MAX(0,$B10-1.5),MIN($B10-0.5,F$4),2)/'Bonus Depreciation Calculator'!$C$11)))</f>
        <v>-3.6864000000000001E-2</v>
      </c>
      <c r="G10" s="14">
        <f>((VDB('Bonus Depreciation Calculator'!$C$11*(1-$H$28),0,G$4,MAX(0,$B10-1.5),MIN($B10-0.5,G$4),1.5)/'Bonus Depreciation Calculator'!$C$11)-((VDB('Bonus Depreciation Calculator'!$C$11*(1-$H$29),0,G$4,MAX(0,$B10-1.5),MIN($B10-0.5,G$4),1.5)/'Bonus Depreciation Calculator'!$C$11)))</f>
        <v>-3.1164750000000005E-2</v>
      </c>
      <c r="H10" s="17">
        <f>((VDB('Bonus Depreciation Calculator'!$C$11*(1-$H$28),0,H$4,MAX(0,$B10-1.5),MIN($B10-0.5,H$4),1.5)/'Bonus Depreciation Calculator'!$C$11)-((VDB('Bonus Depreciation Calculator'!$C$11*(1-$H$29),0,H$4,MAX(0,$B10-1.5),MIN($B10-0.5,H$4),1.5)/'Bonus Depreciation Calculator'!$C$11)))</f>
        <v>-2.6424022888183595E-2</v>
      </c>
    </row>
    <row r="11" spans="1:12" x14ac:dyDescent="0.25">
      <c r="A11" s="112"/>
      <c r="B11" s="24">
        <v>7</v>
      </c>
      <c r="C11" s="15"/>
      <c r="D11" s="18"/>
      <c r="E11" s="14">
        <f>((VDB('Bonus Depreciation Calculator'!$C$11*(1-$H$28),0,E$4,MAX(0,$B11-1.5),MIN($B11-0.5,E$4),2)/'Bonus Depreciation Calculator'!$C$11)-((VDB('Bonus Depreciation Calculator'!$C$11*(1-$H$29),0,E$4,MAX(0,$B11-1.5),MIN($B11-0.5,E$4),2)/'Bonus Depreciation Calculator'!$C$11)))</f>
        <v>-4.4624263699648961E-2</v>
      </c>
      <c r="F11" s="17">
        <f>((VDB('Bonus Depreciation Calculator'!$C$11*(1-$H$28),0,F$4,MAX(0,$B11-1.5),MIN($B11-0.5,F$4),2)/'Bonus Depreciation Calculator'!$C$11)-((VDB('Bonus Depreciation Calculator'!$C$11*(1-$H$29),0,F$4,MAX(0,$B11-1.5),MIN($B11-0.5,F$4),2)/'Bonus Depreciation Calculator'!$C$11)))</f>
        <v>-3.2767999999999999E-2</v>
      </c>
      <c r="G11" s="14">
        <f>((VDB('Bonus Depreciation Calculator'!$C$11*(1-$H$28),0,G$4,MAX(0,$B11-1.5),MIN($B11-0.5,G$4),1.5)/'Bonus Depreciation Calculator'!$C$11)-((VDB('Bonus Depreciation Calculator'!$C$11*(1-$H$29),0,G$4,MAX(0,$B11-1.5),MIN($B11-0.5,G$4),1.5)/'Bonus Depreciation Calculator'!$C$11)))</f>
        <v>-2.9524500000000002E-2</v>
      </c>
      <c r="H11" s="17">
        <f>((VDB('Bonus Depreciation Calculator'!$C$11*(1-$H$28),0,H$4,MAX(0,$B11-1.5),MIN($B11-0.5,H$4),1.5)/'Bonus Depreciation Calculator'!$C$11)-((VDB('Bonus Depreciation Calculator'!$C$11*(1-$H$29),0,H$4,MAX(0,$B11-1.5),MIN($B11-0.5,H$4),1.5)/'Bonus Depreciation Calculator'!$C$11)))</f>
        <v>-2.4442221171569821E-2</v>
      </c>
      <c r="L11" s="45"/>
    </row>
    <row r="12" spans="1:12" x14ac:dyDescent="0.25">
      <c r="A12" s="112"/>
      <c r="B12" s="24">
        <v>8</v>
      </c>
      <c r="C12" s="15"/>
      <c r="D12" s="18"/>
      <c r="E12" s="14">
        <f>((VDB('Bonus Depreciation Calculator'!$C$11*(1-$H$28),0,E$4,MAX(0,$B12-1.5),MIN($B12-0.5,E$4),2)/'Bonus Depreciation Calculator'!$C$11)-((VDB('Bonus Depreciation Calculator'!$C$11*(1-$H$29),0,E$4,MAX(0,$B12-1.5),MIN($B12-0.5,E$4),2)/'Bonus Depreciation Calculator'!$C$11)))</f>
        <v>-2.2312131849824481E-2</v>
      </c>
      <c r="F12" s="17">
        <f>((VDB('Bonus Depreciation Calculator'!$C$11*(1-$H$28),0,F$4,MAX(0,$B12-1.5),MIN($B12-0.5,F$4),2)/'Bonus Depreciation Calculator'!$C$11)-((VDB('Bonus Depreciation Calculator'!$C$11*(1-$H$29),0,F$4,MAX(0,$B12-1.5),MIN($B12-0.5,F$4),2)/'Bonus Depreciation Calculator'!$C$11)))</f>
        <v>-3.2767999999999999E-2</v>
      </c>
      <c r="G12" s="14">
        <f>((VDB('Bonus Depreciation Calculator'!$C$11*(1-$H$28),0,G$4,MAX(0,$B12-1.5),MIN($B12-0.5,G$4),1.5)/'Bonus Depreciation Calculator'!$C$11)-((VDB('Bonus Depreciation Calculator'!$C$11*(1-$H$29),0,G$4,MAX(0,$B12-1.5),MIN($B12-0.5,G$4),1.5)/'Bonus Depreciation Calculator'!$C$11)))</f>
        <v>-2.9524500000000002E-2</v>
      </c>
      <c r="H12" s="17">
        <f>((VDB('Bonus Depreciation Calculator'!$C$11*(1-$H$28),0,H$4,MAX(0,$B12-1.5),MIN($B12-0.5,H$4),1.5)/'Bonus Depreciation Calculator'!$C$11)-((VDB('Bonus Depreciation Calculator'!$C$11*(1-$H$29),0,H$4,MAX(0,$B12-1.5),MIN($B12-0.5,H$4),1.5)/'Bonus Depreciation Calculator'!$C$11)))</f>
        <v>-2.2609054583702087E-2</v>
      </c>
    </row>
    <row r="13" spans="1:12" x14ac:dyDescent="0.25">
      <c r="A13" s="112"/>
      <c r="B13" s="24">
        <v>9</v>
      </c>
      <c r="C13" s="15"/>
      <c r="D13" s="18"/>
      <c r="E13" s="15"/>
      <c r="F13" s="17">
        <f>((VDB('Bonus Depreciation Calculator'!$C$11*(1-$H$28),0,F$4,MAX(0,$B13-1.5),MIN($B13-0.5,F$4),2)/'Bonus Depreciation Calculator'!$C$11)-((VDB('Bonus Depreciation Calculator'!$C$11*(1-$H$29),0,F$4,MAX(0,$B13-1.5),MIN($B13-0.5,F$4),2)/'Bonus Depreciation Calculator'!$C$11)))</f>
        <v>-3.2767999999999999E-2</v>
      </c>
      <c r="G13" s="14">
        <f>((VDB('Bonus Depreciation Calculator'!$C$11*(1-$H$28),0,G$4,MAX(0,$B13-1.5),MIN($B13-0.5,G$4),1.5)/'Bonus Depreciation Calculator'!$C$11)-((VDB('Bonus Depreciation Calculator'!$C$11*(1-$H$29),0,G$4,MAX(0,$B13-1.5),MIN($B13-0.5,G$4),1.5)/'Bonus Depreciation Calculator'!$C$11)))</f>
        <v>-2.9524500000000002E-2</v>
      </c>
      <c r="H13" s="17">
        <f>((VDB('Bonus Depreciation Calculator'!$C$11*(1-$H$28),0,H$4,MAX(0,$B13-1.5),MIN($B13-0.5,H$4),1.5)/'Bonus Depreciation Calculator'!$C$11)-((VDB('Bonus Depreciation Calculator'!$C$11*(1-$H$29),0,H$4,MAX(0,$B13-1.5),MIN($B13-0.5,H$4),1.5)/'Bonus Depreciation Calculator'!$C$11)))</f>
        <v>-2.2307600522586058E-2</v>
      </c>
    </row>
    <row r="14" spans="1:12" x14ac:dyDescent="0.25">
      <c r="A14" s="112"/>
      <c r="B14" s="24">
        <v>10</v>
      </c>
      <c r="C14" s="15"/>
      <c r="D14" s="18"/>
      <c r="E14" s="15"/>
      <c r="F14" s="17">
        <f>((VDB('Bonus Depreciation Calculator'!$C$11*(1-$H$28),0,F$4,MAX(0,$B14-1.5),MIN($B14-0.5,F$4),2)/'Bonus Depreciation Calculator'!$C$11)-((VDB('Bonus Depreciation Calculator'!$C$11*(1-$H$29),0,F$4,MAX(0,$B14-1.5),MIN($B14-0.5,F$4),2)/'Bonus Depreciation Calculator'!$C$11)))</f>
        <v>-3.2767999999999999E-2</v>
      </c>
      <c r="G14" s="14">
        <f>((VDB('Bonus Depreciation Calculator'!$C$11*(1-$H$28),0,G$4,MAX(0,$B14-1.5),MIN($B14-0.5,G$4),1.5)/'Bonus Depreciation Calculator'!$C$11)-((VDB('Bonus Depreciation Calculator'!$C$11*(1-$H$29),0,G$4,MAX(0,$B14-1.5),MIN($B14-0.5,G$4),1.5)/'Bonus Depreciation Calculator'!$C$11)))</f>
        <v>-2.9524500000000002E-2</v>
      </c>
      <c r="H14" s="17">
        <f>((VDB('Bonus Depreciation Calculator'!$C$11*(1-$H$28),0,H$4,MAX(0,$B14-1.5),MIN($B14-0.5,H$4),1.5)/'Bonus Depreciation Calculator'!$C$11)-((VDB('Bonus Depreciation Calculator'!$C$11*(1-$H$29),0,H$4,MAX(0,$B14-1.5),MIN($B14-0.5,H$4),1.5)/'Bonus Depreciation Calculator'!$C$11)))</f>
        <v>-2.2307600522586058E-2</v>
      </c>
    </row>
    <row r="15" spans="1:12" x14ac:dyDescent="0.25">
      <c r="A15" s="112"/>
      <c r="B15" s="24">
        <v>11</v>
      </c>
      <c r="C15" s="15"/>
      <c r="D15" s="18"/>
      <c r="E15" s="15"/>
      <c r="F15" s="17">
        <f>((VDB('Bonus Depreciation Calculator'!$C$11*(1-$H$28),0,F$4,MAX(0,$B15-1.5),MIN($B15-0.5,F$4),2)/'Bonus Depreciation Calculator'!$C$11)-((VDB('Bonus Depreciation Calculator'!$C$11*(1-$H$29),0,F$4,MAX(0,$B15-1.5),MIN($B15-0.5,F$4),2)/'Bonus Depreciation Calculator'!$C$11)))</f>
        <v>-1.6383999999999999E-2</v>
      </c>
      <c r="G15" s="14">
        <f>((VDB('Bonus Depreciation Calculator'!$C$11*(1-$H$28),0,G$4,MAX(0,$B15-1.5),MIN($B15-0.5,G$4),1.5)/'Bonus Depreciation Calculator'!$C$11)-((VDB('Bonus Depreciation Calculator'!$C$11*(1-$H$29),0,G$4,MAX(0,$B15-1.5),MIN($B15-0.5,G$4),1.5)/'Bonus Depreciation Calculator'!$C$11)))</f>
        <v>-2.9524500000000002E-2</v>
      </c>
      <c r="H15" s="17">
        <f>((VDB('Bonus Depreciation Calculator'!$C$11*(1-$H$28),0,H$4,MAX(0,$B15-1.5),MIN($B15-0.5,H$4),1.5)/'Bonus Depreciation Calculator'!$C$11)-((VDB('Bonus Depreciation Calculator'!$C$11*(1-$H$29),0,H$4,MAX(0,$B15-1.5),MIN($B15-0.5,H$4),1.5)/'Bonus Depreciation Calculator'!$C$11)))</f>
        <v>-2.2307600522586058E-2</v>
      </c>
    </row>
    <row r="16" spans="1:12" x14ac:dyDescent="0.25">
      <c r="A16" s="112"/>
      <c r="B16" s="24">
        <v>12</v>
      </c>
      <c r="C16" s="15"/>
      <c r="D16" s="18"/>
      <c r="E16" s="15"/>
      <c r="F16" s="18"/>
      <c r="G16" s="14">
        <f>((VDB('Bonus Depreciation Calculator'!$C$11*(1-$H$28),0,G$4,MAX(0,$B16-1.5),MIN($B16-0.5,G$4),1.5)/'Bonus Depreciation Calculator'!$C$11)-((VDB('Bonus Depreciation Calculator'!$C$11*(1-$H$29),0,G$4,MAX(0,$B16-1.5),MIN($B16-0.5,G$4),1.5)/'Bonus Depreciation Calculator'!$C$11)))</f>
        <v>-2.9524500000000002E-2</v>
      </c>
      <c r="H16" s="17">
        <f>((VDB('Bonus Depreciation Calculator'!$C$11*(1-$H$28),0,H$4,MAX(0,$B16-1.5),MIN($B16-0.5,H$4),1.5)/'Bonus Depreciation Calculator'!$C$11)-((VDB('Bonus Depreciation Calculator'!$C$11*(1-$H$29),0,H$4,MAX(0,$B16-1.5),MIN($B16-0.5,H$4),1.5)/'Bonus Depreciation Calculator'!$C$11)))</f>
        <v>-2.2307600522586058E-2</v>
      </c>
    </row>
    <row r="17" spans="1:8" x14ac:dyDescent="0.25">
      <c r="A17" s="112"/>
      <c r="B17" s="24">
        <v>13</v>
      </c>
      <c r="C17" s="15"/>
      <c r="D17" s="18"/>
      <c r="E17" s="15"/>
      <c r="F17" s="18"/>
      <c r="G17" s="14">
        <f>((VDB('Bonus Depreciation Calculator'!$C$11*(1-$H$28),0,G$4,MAX(0,$B17-1.5),MIN($B17-0.5,G$4),1.5)/'Bonus Depreciation Calculator'!$C$11)-((VDB('Bonus Depreciation Calculator'!$C$11*(1-$H$29),0,G$4,MAX(0,$B17-1.5),MIN($B17-0.5,G$4),1.5)/'Bonus Depreciation Calculator'!$C$11)))</f>
        <v>-2.9524500000000002E-2</v>
      </c>
      <c r="H17" s="17">
        <f>((VDB('Bonus Depreciation Calculator'!$C$11*(1-$H$28),0,H$4,MAX(0,$B17-1.5),MIN($B17-0.5,H$4),1.5)/'Bonus Depreciation Calculator'!$C$11)-((VDB('Bonus Depreciation Calculator'!$C$11*(1-$H$29),0,H$4,MAX(0,$B17-1.5),MIN($B17-0.5,H$4),1.5)/'Bonus Depreciation Calculator'!$C$11)))</f>
        <v>-2.2307600522586058E-2</v>
      </c>
    </row>
    <row r="18" spans="1:8" x14ac:dyDescent="0.25">
      <c r="A18" s="112"/>
      <c r="B18" s="24">
        <v>14</v>
      </c>
      <c r="C18" s="15"/>
      <c r="D18" s="18"/>
      <c r="E18" s="15"/>
      <c r="F18" s="18"/>
      <c r="G18" s="14">
        <f>((VDB('Bonus Depreciation Calculator'!$C$11*(1-$H$28),0,G$4,MAX(0,$B18-1.5),MIN($B18-0.5,G$4),1.5)/'Bonus Depreciation Calculator'!$C$11)-((VDB('Bonus Depreciation Calculator'!$C$11*(1-$H$29),0,G$4,MAX(0,$B18-1.5),MIN($B18-0.5,G$4),1.5)/'Bonus Depreciation Calculator'!$C$11)))</f>
        <v>-2.9524500000000002E-2</v>
      </c>
      <c r="H18" s="17">
        <f>((VDB('Bonus Depreciation Calculator'!$C$11*(1-$H$28),0,H$4,MAX(0,$B18-1.5),MIN($B18-0.5,H$4),1.5)/'Bonus Depreciation Calculator'!$C$11)-((VDB('Bonus Depreciation Calculator'!$C$11*(1-$H$29),0,H$4,MAX(0,$B18-1.5),MIN($B18-0.5,H$4),1.5)/'Bonus Depreciation Calculator'!$C$11)))</f>
        <v>-2.2307600522586058E-2</v>
      </c>
    </row>
    <row r="19" spans="1:8" x14ac:dyDescent="0.25">
      <c r="A19" s="112"/>
      <c r="B19" s="24">
        <v>15</v>
      </c>
      <c r="C19" s="15"/>
      <c r="D19" s="18"/>
      <c r="E19" s="15"/>
      <c r="F19" s="18"/>
      <c r="G19" s="14">
        <f>((VDB('Bonus Depreciation Calculator'!$C$11*(1-$H$28),0,G$4,MAX(0,$B19-1.5),MIN($B19-0.5,G$4),1.5)/'Bonus Depreciation Calculator'!$C$11)-((VDB('Bonus Depreciation Calculator'!$C$11*(1-$H$29),0,G$4,MAX(0,$B19-1.5),MIN($B19-0.5,G$4),1.5)/'Bonus Depreciation Calculator'!$C$11)))</f>
        <v>-2.9524500000000002E-2</v>
      </c>
      <c r="H19" s="17">
        <f>((VDB('Bonus Depreciation Calculator'!$C$11*(1-$H$28),0,H$4,MAX(0,$B19-1.5),MIN($B19-0.5,H$4),1.5)/'Bonus Depreciation Calculator'!$C$11)-((VDB('Bonus Depreciation Calculator'!$C$11*(1-$H$29),0,H$4,MAX(0,$B19-1.5),MIN($B19-0.5,H$4),1.5)/'Bonus Depreciation Calculator'!$C$11)))</f>
        <v>-2.2307600522586058E-2</v>
      </c>
    </row>
    <row r="20" spans="1:8" x14ac:dyDescent="0.25">
      <c r="A20" s="112"/>
      <c r="B20" s="24">
        <v>16</v>
      </c>
      <c r="C20" s="15"/>
      <c r="D20" s="18"/>
      <c r="E20" s="15"/>
      <c r="F20" s="18"/>
      <c r="G20" s="14">
        <f>((VDB('Bonus Depreciation Calculator'!$C$11*(1-$H$28),0,G$4,MAX(0,$B20-1.5),MIN($B20-0.5,G$4),1.5)/'Bonus Depreciation Calculator'!$C$11)-((VDB('Bonus Depreciation Calculator'!$C$11*(1-$H$29),0,G$4,MAX(0,$B20-1.5),MIN($B20-0.5,G$4),1.5)/'Bonus Depreciation Calculator'!$C$11)))</f>
        <v>-1.4762250000000001E-2</v>
      </c>
      <c r="H20" s="17">
        <f>((VDB('Bonus Depreciation Calculator'!$C$11*(1-$H$28),0,H$4,MAX(0,$B20-1.5),MIN($B20-0.5,H$4),1.5)/'Bonus Depreciation Calculator'!$C$11)-((VDB('Bonus Depreciation Calculator'!$C$11*(1-$H$29),0,H$4,MAX(0,$B20-1.5),MIN($B20-0.5,H$4),1.5)/'Bonus Depreciation Calculator'!$C$11)))</f>
        <v>-2.2307600522586058E-2</v>
      </c>
    </row>
    <row r="21" spans="1:8" x14ac:dyDescent="0.25">
      <c r="A21" s="112"/>
      <c r="B21" s="24">
        <v>17</v>
      </c>
      <c r="C21" s="15"/>
      <c r="D21" s="18"/>
      <c r="E21" s="15"/>
      <c r="F21" s="18"/>
      <c r="G21" s="15"/>
      <c r="H21" s="17">
        <f>((VDB('Bonus Depreciation Calculator'!$C$11*(1-$H$28),0,H$4,MAX(0,$B21-1.5),MIN($B21-0.5,H$4),1.5)/'Bonus Depreciation Calculator'!$C$11)-((VDB('Bonus Depreciation Calculator'!$C$11*(1-$H$29),0,H$4,MAX(0,$B21-1.5),MIN($B21-0.5,H$4),1.5)/'Bonus Depreciation Calculator'!$C$11)))</f>
        <v>-2.2307600522586058E-2</v>
      </c>
    </row>
    <row r="22" spans="1:8" x14ac:dyDescent="0.25">
      <c r="A22" s="112"/>
      <c r="B22" s="24">
        <v>18</v>
      </c>
      <c r="C22" s="15"/>
      <c r="D22" s="18"/>
      <c r="E22" s="15"/>
      <c r="F22" s="18"/>
      <c r="G22" s="15"/>
      <c r="H22" s="17">
        <f>((VDB('Bonus Depreciation Calculator'!$C$11*(1-$H$28),0,H$4,MAX(0,$B22-1.5),MIN($B22-0.5,H$4),1.5)/'Bonus Depreciation Calculator'!$C$11)-((VDB('Bonus Depreciation Calculator'!$C$11*(1-$H$29),0,H$4,MAX(0,$B22-1.5),MIN($B22-0.5,H$4),1.5)/'Bonus Depreciation Calculator'!$C$11)))</f>
        <v>-2.2307600522586058E-2</v>
      </c>
    </row>
    <row r="23" spans="1:8" x14ac:dyDescent="0.25">
      <c r="A23" s="112"/>
      <c r="B23" s="24">
        <v>19</v>
      </c>
      <c r="C23" s="15"/>
      <c r="D23" s="18"/>
      <c r="E23" s="15"/>
      <c r="F23" s="18"/>
      <c r="G23" s="15"/>
      <c r="H23" s="17">
        <f>((VDB('Bonus Depreciation Calculator'!$C$11*(1-$H$28),0,H$4,MAX(0,$B23-1.5),MIN($B23-0.5,H$4),1.5)/'Bonus Depreciation Calculator'!$C$11)-((VDB('Bonus Depreciation Calculator'!$C$11*(1-$H$29),0,H$4,MAX(0,$B23-1.5),MIN($B23-0.5,H$4),1.5)/'Bonus Depreciation Calculator'!$C$11)))</f>
        <v>-2.2307600522586058E-2</v>
      </c>
    </row>
    <row r="24" spans="1:8" x14ac:dyDescent="0.25">
      <c r="A24" s="112"/>
      <c r="B24" s="24">
        <v>20</v>
      </c>
      <c r="C24" s="15"/>
      <c r="D24" s="18"/>
      <c r="E24" s="15"/>
      <c r="F24" s="18"/>
      <c r="G24" s="15"/>
      <c r="H24" s="17">
        <f>((VDB('Bonus Depreciation Calculator'!$C$11*(1-$H$28),0,H$4,MAX(0,$B24-1.5),MIN($B24-0.5,H$4),1.5)/'Bonus Depreciation Calculator'!$C$11)-((VDB('Bonus Depreciation Calculator'!$C$11*(1-$H$29),0,H$4,MAX(0,$B24-1.5),MIN($B24-0.5,H$4),1.5)/'Bonus Depreciation Calculator'!$C$11)))</f>
        <v>-2.2307600522586058E-2</v>
      </c>
    </row>
    <row r="25" spans="1:8" x14ac:dyDescent="0.25">
      <c r="A25" s="112"/>
      <c r="B25" s="24">
        <v>21</v>
      </c>
      <c r="C25" s="15"/>
      <c r="D25" s="18"/>
      <c r="E25" s="15"/>
      <c r="F25" s="18"/>
      <c r="G25" s="15"/>
      <c r="H25" s="17">
        <f>((VDB('Bonus Depreciation Calculator'!$C$11*(1-$H$28),0,H$4,MAX(0,$B25-1.5),MIN($B25-0.5,H$4),1.5)/'Bonus Depreciation Calculator'!$C$11)-((VDB('Bonus Depreciation Calculator'!$C$11*(1-$H$29),0,H$4,MAX(0,$B25-1.5),MIN($B25-0.5,H$4),1.5)/'Bonus Depreciation Calculator'!$C$11)))</f>
        <v>-1.1153800261293029E-2</v>
      </c>
    </row>
    <row r="26" spans="1:8" x14ac:dyDescent="0.25">
      <c r="A26" s="3"/>
      <c r="B26" s="12" t="s">
        <v>1</v>
      </c>
      <c r="C26" s="16">
        <f>SUM(C5:C25)</f>
        <v>0</v>
      </c>
      <c r="D26" s="19">
        <f t="shared" ref="D26:H26" si="0">SUM(D5:D25)</f>
        <v>-3.4694469519536142E-17</v>
      </c>
      <c r="E26" s="16">
        <f t="shared" si="0"/>
        <v>0</v>
      </c>
      <c r="F26" s="19">
        <f t="shared" si="0"/>
        <v>1.0755285551056204E-16</v>
      </c>
      <c r="G26" s="16">
        <f t="shared" si="0"/>
        <v>0</v>
      </c>
      <c r="H26" s="19">
        <f t="shared" si="0"/>
        <v>8.5001450322863548E-17</v>
      </c>
    </row>
    <row r="27" spans="1:8" ht="15.75" thickBot="1" x14ac:dyDescent="0.3">
      <c r="H27" s="5"/>
    </row>
    <row r="28" spans="1:8" ht="17.25" x14ac:dyDescent="0.3">
      <c r="B28" s="119" t="s">
        <v>11</v>
      </c>
      <c r="C28" s="120"/>
      <c r="D28" s="120"/>
      <c r="E28" s="120"/>
      <c r="F28" s="120"/>
      <c r="G28" s="120"/>
      <c r="H28" s="37">
        <f>'Bonus Depreciation Calculator'!C7</f>
        <v>0.5</v>
      </c>
    </row>
    <row r="29" spans="1:8" ht="18" thickBot="1" x14ac:dyDescent="0.35">
      <c r="B29" s="121" t="s">
        <v>15</v>
      </c>
      <c r="C29" s="122"/>
      <c r="D29" s="122"/>
      <c r="E29" s="122"/>
      <c r="F29" s="122"/>
      <c r="G29" s="122"/>
      <c r="H29" s="38">
        <f>'Bonus Depreciation Calculator'!C6</f>
        <v>0</v>
      </c>
    </row>
    <row r="31" spans="1:8" ht="15" customHeight="1" x14ac:dyDescent="0.25">
      <c r="B31" s="111" t="s">
        <v>16</v>
      </c>
      <c r="C31" s="111"/>
      <c r="D31" s="111"/>
      <c r="E31" s="111"/>
      <c r="F31" s="111"/>
      <c r="G31" s="111"/>
      <c r="H31" s="111"/>
    </row>
    <row r="32" spans="1:8" x14ac:dyDescent="0.25">
      <c r="B32" s="111"/>
      <c r="C32" s="111"/>
      <c r="D32" s="111"/>
      <c r="E32" s="111"/>
      <c r="F32" s="111"/>
      <c r="G32" s="111"/>
      <c r="H32" s="111"/>
    </row>
    <row r="33" spans="2:8" x14ac:dyDescent="0.25">
      <c r="B33" s="111"/>
      <c r="C33" s="111"/>
      <c r="D33" s="111"/>
      <c r="E33" s="111"/>
      <c r="F33" s="111"/>
      <c r="G33" s="111"/>
      <c r="H33" s="111"/>
    </row>
    <row r="34" spans="2:8" x14ac:dyDescent="0.25">
      <c r="B34" s="111"/>
      <c r="C34" s="111"/>
      <c r="D34" s="111"/>
      <c r="E34" s="111"/>
      <c r="F34" s="111"/>
      <c r="G34" s="111"/>
      <c r="H34" s="111"/>
    </row>
    <row r="35" spans="2:8" x14ac:dyDescent="0.25">
      <c r="B35" s="111"/>
      <c r="C35" s="111"/>
      <c r="D35" s="111"/>
      <c r="E35" s="111"/>
      <c r="F35" s="111"/>
      <c r="G35" s="111"/>
      <c r="H35" s="111"/>
    </row>
    <row r="36" spans="2:8" x14ac:dyDescent="0.25">
      <c r="B36" s="111"/>
      <c r="C36" s="111"/>
      <c r="D36" s="111"/>
      <c r="E36" s="111"/>
      <c r="F36" s="111"/>
      <c r="G36" s="111"/>
      <c r="H36" s="111"/>
    </row>
  </sheetData>
  <mergeCells count="6">
    <mergeCell ref="B31:H36"/>
    <mergeCell ref="A5:A25"/>
    <mergeCell ref="B2:H2"/>
    <mergeCell ref="B3:H3"/>
    <mergeCell ref="B28:G28"/>
    <mergeCell ref="B29:G2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K21"/>
  <sheetViews>
    <sheetView workbookViewId="0">
      <selection activeCell="D13" sqref="D13"/>
    </sheetView>
  </sheetViews>
  <sheetFormatPr defaultColWidth="18.42578125" defaultRowHeight="15" x14ac:dyDescent="0.25"/>
  <cols>
    <col min="1" max="1" width="2.140625" style="55" customWidth="1"/>
    <col min="2" max="2" width="20" style="55" customWidth="1"/>
    <col min="3" max="6" width="18.42578125" style="55"/>
    <col min="7" max="7" width="2" style="55" customWidth="1"/>
    <col min="8" max="8" width="9.140625"/>
    <col min="9" max="9" width="19.85546875" customWidth="1"/>
    <col min="10" max="10" width="18.85546875" customWidth="1"/>
    <col min="11" max="11" width="21.42578125" customWidth="1"/>
    <col min="12" max="16384" width="18.42578125" style="55"/>
  </cols>
  <sheetData>
    <row r="1" spans="2:11" ht="23.25" customHeight="1" thickBot="1" x14ac:dyDescent="0.4">
      <c r="B1" s="125" t="s">
        <v>39</v>
      </c>
      <c r="C1" s="126"/>
      <c r="D1" s="126"/>
      <c r="E1" s="126"/>
      <c r="F1" s="127"/>
    </row>
    <row r="2" spans="2:11" ht="35.25" customHeight="1" thickBot="1" x14ac:dyDescent="0.3">
      <c r="B2" s="68" t="s">
        <v>27</v>
      </c>
      <c r="C2" s="69" t="s">
        <v>32</v>
      </c>
      <c r="D2" s="71" t="s">
        <v>28</v>
      </c>
      <c r="E2" s="69" t="s">
        <v>33</v>
      </c>
      <c r="F2" s="70" t="s">
        <v>34</v>
      </c>
      <c r="H2" s="130" t="s">
        <v>53</v>
      </c>
      <c r="I2" s="131"/>
      <c r="J2" s="131"/>
      <c r="K2" s="132"/>
    </row>
    <row r="3" spans="2:11" ht="15.75" thickBot="1" x14ac:dyDescent="0.3">
      <c r="B3" s="64" t="s">
        <v>29</v>
      </c>
      <c r="C3" s="65" t="s">
        <v>30</v>
      </c>
      <c r="D3" s="72">
        <v>5689.07</v>
      </c>
      <c r="E3" s="66">
        <f t="shared" ref="E3:E8" si="0">D3-$D$3</f>
        <v>0</v>
      </c>
      <c r="F3" s="67"/>
      <c r="H3" s="133"/>
      <c r="I3" s="134"/>
      <c r="J3" s="134"/>
      <c r="K3" s="135"/>
    </row>
    <row r="4" spans="2:11" ht="15.75" thickBot="1" x14ac:dyDescent="0.3">
      <c r="B4" s="60" t="s">
        <v>31</v>
      </c>
      <c r="C4" s="59">
        <v>0.25</v>
      </c>
      <c r="D4" s="73">
        <v>3555.67</v>
      </c>
      <c r="E4" s="58">
        <f t="shared" si="0"/>
        <v>-2133.3999999999996</v>
      </c>
      <c r="F4" s="61">
        <f>E4/$D$3</f>
        <v>-0.37499978028043246</v>
      </c>
      <c r="H4" s="93" t="s">
        <v>49</v>
      </c>
      <c r="I4" s="94" t="s">
        <v>54</v>
      </c>
      <c r="J4" s="94" t="s">
        <v>55</v>
      </c>
      <c r="K4" s="95" t="s">
        <v>56</v>
      </c>
    </row>
    <row r="5" spans="2:11" x14ac:dyDescent="0.25">
      <c r="B5" s="60" t="s">
        <v>35</v>
      </c>
      <c r="C5" s="59">
        <v>0.06</v>
      </c>
      <c r="D5" s="73">
        <v>3570.19</v>
      </c>
      <c r="E5" s="58">
        <f t="shared" si="0"/>
        <v>-2118.8799999999997</v>
      </c>
      <c r="F5" s="61">
        <f>E5/$D$3</f>
        <v>-0.37244751778410173</v>
      </c>
      <c r="H5" s="80">
        <v>1</v>
      </c>
      <c r="I5" s="87">
        <f>'Depreciation Schedule'!F5*100000</f>
        <v>45000.000000000007</v>
      </c>
      <c r="J5" s="88">
        <f>I5*0.4</f>
        <v>18000.000000000004</v>
      </c>
      <c r="K5" s="89">
        <f>-PV(0.12,H5,0,J5)</f>
        <v>16071.428571428572</v>
      </c>
    </row>
    <row r="6" spans="2:11" x14ac:dyDescent="0.25">
      <c r="B6" s="60" t="s">
        <v>36</v>
      </c>
      <c r="C6" s="57" t="s">
        <v>37</v>
      </c>
      <c r="D6" s="73">
        <v>10035.89</v>
      </c>
      <c r="E6" s="58">
        <f t="shared" si="0"/>
        <v>4346.82</v>
      </c>
      <c r="F6" s="61">
        <f>E6/$D$3</f>
        <v>0.76406512839532648</v>
      </c>
      <c r="H6" s="81">
        <v>2</v>
      </c>
      <c r="I6" s="79">
        <f>'Depreciation Schedule'!F6*100000</f>
        <v>-9000</v>
      </c>
      <c r="J6" s="86">
        <f t="shared" ref="J6:J15" si="1">I6*0.4</f>
        <v>-3600</v>
      </c>
      <c r="K6" s="85">
        <f t="shared" ref="K6:K15" si="2">-PV(0.12,H6,0,J6)</f>
        <v>-2869.8979591836733</v>
      </c>
    </row>
    <row r="7" spans="2:11" ht="13.5" customHeight="1" x14ac:dyDescent="0.25">
      <c r="B7" s="60" t="s">
        <v>23</v>
      </c>
      <c r="C7" s="59">
        <v>0.3</v>
      </c>
      <c r="D7" s="73">
        <v>3413.44</v>
      </c>
      <c r="E7" s="58">
        <f t="shared" si="0"/>
        <v>-2275.6299999999997</v>
      </c>
      <c r="F7" s="61">
        <f>E7/$D$3</f>
        <v>-0.40000035155130798</v>
      </c>
      <c r="H7" s="81">
        <v>3</v>
      </c>
      <c r="I7" s="79">
        <f>'Depreciation Schedule'!F7*100000</f>
        <v>-7199.9999999999991</v>
      </c>
      <c r="J7" s="86">
        <f t="shared" si="1"/>
        <v>-2880</v>
      </c>
      <c r="K7" s="85">
        <f t="shared" si="2"/>
        <v>-2049.9271137026235</v>
      </c>
    </row>
    <row r="8" spans="2:11" ht="15.75" thickBot="1" x14ac:dyDescent="0.3">
      <c r="B8" s="123" t="s">
        <v>38</v>
      </c>
      <c r="C8" s="124"/>
      <c r="D8" s="74">
        <v>2675.33</v>
      </c>
      <c r="E8" s="62">
        <f t="shared" si="0"/>
        <v>-3013.74</v>
      </c>
      <c r="F8" s="63">
        <f>E8/$D$3</f>
        <v>-0.52974211953799122</v>
      </c>
      <c r="H8" s="81">
        <v>4</v>
      </c>
      <c r="I8" s="79">
        <f>'Depreciation Schedule'!F8*100000</f>
        <v>-5760</v>
      </c>
      <c r="J8" s="86">
        <f t="shared" si="1"/>
        <v>-2304</v>
      </c>
      <c r="K8" s="85">
        <f t="shared" si="2"/>
        <v>-1464.2336526447309</v>
      </c>
    </row>
    <row r="9" spans="2:11" x14ac:dyDescent="0.25">
      <c r="D9" s="56"/>
      <c r="E9" s="56"/>
      <c r="H9" s="81">
        <v>5</v>
      </c>
      <c r="I9" s="79">
        <f>'Depreciation Schedule'!F9*100000</f>
        <v>-4608</v>
      </c>
      <c r="J9" s="86">
        <f t="shared" si="1"/>
        <v>-1843.2</v>
      </c>
      <c r="K9" s="85">
        <f t="shared" si="2"/>
        <v>-1045.881180460522</v>
      </c>
    </row>
    <row r="10" spans="2:11" x14ac:dyDescent="0.25">
      <c r="D10" s="56"/>
      <c r="E10" s="56"/>
      <c r="H10" s="82">
        <v>6</v>
      </c>
      <c r="I10" s="79">
        <f>'Depreciation Schedule'!F10*100000</f>
        <v>-3686.4</v>
      </c>
      <c r="J10" s="86">
        <f t="shared" si="1"/>
        <v>-1474.5600000000002</v>
      </c>
      <c r="K10" s="85">
        <f t="shared" si="2"/>
        <v>-747.05798604323002</v>
      </c>
    </row>
    <row r="11" spans="2:11" x14ac:dyDescent="0.25">
      <c r="D11" s="56"/>
      <c r="E11" s="56"/>
      <c r="H11" s="81">
        <v>7</v>
      </c>
      <c r="I11" s="79">
        <f>'Depreciation Schedule'!F11*100000</f>
        <v>-3276.7999999999997</v>
      </c>
      <c r="J11" s="86">
        <f t="shared" si="1"/>
        <v>-1310.72</v>
      </c>
      <c r="K11" s="85">
        <f t="shared" si="2"/>
        <v>-592.90316352637296</v>
      </c>
    </row>
    <row r="12" spans="2:11" x14ac:dyDescent="0.25">
      <c r="D12" s="56"/>
      <c r="E12" s="56"/>
      <c r="H12" s="81">
        <v>8</v>
      </c>
      <c r="I12" s="79">
        <f>'Depreciation Schedule'!F12*100000</f>
        <v>-3276.7999999999997</v>
      </c>
      <c r="J12" s="86">
        <f t="shared" si="1"/>
        <v>-1310.72</v>
      </c>
      <c r="K12" s="85">
        <f t="shared" si="2"/>
        <v>-529.37782457711876</v>
      </c>
    </row>
    <row r="13" spans="2:11" x14ac:dyDescent="0.25">
      <c r="D13" s="56"/>
      <c r="E13" s="56"/>
      <c r="H13" s="81">
        <v>9</v>
      </c>
      <c r="I13" s="79">
        <f>'Depreciation Schedule'!F13*100000</f>
        <v>-3276.7999999999997</v>
      </c>
      <c r="J13" s="86">
        <f t="shared" si="1"/>
        <v>-1310.72</v>
      </c>
      <c r="K13" s="85">
        <f t="shared" si="2"/>
        <v>-472.65877194385598</v>
      </c>
    </row>
    <row r="14" spans="2:11" x14ac:dyDescent="0.25">
      <c r="D14" s="56"/>
      <c r="E14" s="56"/>
      <c r="H14" s="81">
        <v>10</v>
      </c>
      <c r="I14" s="79">
        <f>'Depreciation Schedule'!F14*100000</f>
        <v>-3276.7999999999997</v>
      </c>
      <c r="J14" s="86">
        <f t="shared" si="1"/>
        <v>-1310.72</v>
      </c>
      <c r="K14" s="85">
        <f t="shared" si="2"/>
        <v>-422.01676066415706</v>
      </c>
    </row>
    <row r="15" spans="2:11" ht="15.75" thickBot="1" x14ac:dyDescent="0.3">
      <c r="D15" s="56"/>
      <c r="E15" s="56"/>
      <c r="H15" s="83">
        <v>11</v>
      </c>
      <c r="I15" s="84">
        <f>'Depreciation Schedule'!F15*100000</f>
        <v>-1638.3999999999999</v>
      </c>
      <c r="J15" s="90">
        <f t="shared" si="1"/>
        <v>-655.36</v>
      </c>
      <c r="K15" s="91">
        <f t="shared" si="2"/>
        <v>-188.40033958221295</v>
      </c>
    </row>
    <row r="16" spans="2:11" ht="15.75" thickBot="1" x14ac:dyDescent="0.3">
      <c r="D16" s="56"/>
      <c r="E16" s="56"/>
      <c r="H16" s="128" t="s">
        <v>50</v>
      </c>
      <c r="I16" s="129"/>
      <c r="J16" s="129"/>
      <c r="K16" s="92">
        <f>SUM(K5:K15)</f>
        <v>5689.0738191000764</v>
      </c>
    </row>
    <row r="17" spans="4:5" x14ac:dyDescent="0.25">
      <c r="D17" s="56"/>
      <c r="E17" s="56"/>
    </row>
    <row r="18" spans="4:5" x14ac:dyDescent="0.25">
      <c r="D18" s="56"/>
      <c r="E18" s="56"/>
    </row>
    <row r="19" spans="4:5" x14ac:dyDescent="0.25">
      <c r="D19" s="56"/>
      <c r="E19" s="56"/>
    </row>
    <row r="20" spans="4:5" x14ac:dyDescent="0.25">
      <c r="D20" s="56"/>
    </row>
    <row r="21" spans="4:5" x14ac:dyDescent="0.25">
      <c r="D21" s="56"/>
    </row>
  </sheetData>
  <mergeCells count="4">
    <mergeCell ref="B8:C8"/>
    <mergeCell ref="B1:F1"/>
    <mergeCell ref="H16:J16"/>
    <mergeCell ref="H2:K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S28"/>
  <sheetViews>
    <sheetView workbookViewId="0">
      <selection activeCell="P20" sqref="P20"/>
    </sheetView>
  </sheetViews>
  <sheetFormatPr defaultRowHeight="15" x14ac:dyDescent="0.25"/>
  <cols>
    <col min="1" max="1" width="1.85546875" customWidth="1"/>
    <col min="2" max="2" width="5.5703125" customWidth="1"/>
    <col min="3" max="3" width="7.7109375" customWidth="1"/>
    <col min="4" max="9" width="11.140625" customWidth="1"/>
    <col min="10" max="10" width="2" customWidth="1"/>
  </cols>
  <sheetData>
    <row r="1" spans="1:19" ht="7.5" customHeight="1" x14ac:dyDescent="0.25">
      <c r="A1" s="10"/>
      <c r="B1" s="10"/>
      <c r="C1" s="10"/>
      <c r="D1" s="10"/>
      <c r="E1" s="10"/>
      <c r="F1" s="10"/>
      <c r="G1" s="10"/>
      <c r="H1" s="10"/>
      <c r="I1" s="10"/>
      <c r="J1" s="10"/>
    </row>
    <row r="2" spans="1:19" ht="25.5" customHeight="1" x14ac:dyDescent="0.4">
      <c r="A2" s="10"/>
      <c r="B2" s="139" t="s">
        <v>41</v>
      </c>
      <c r="C2" s="139"/>
      <c r="D2" s="139"/>
      <c r="E2" s="139"/>
      <c r="F2" s="139"/>
      <c r="G2" s="139"/>
      <c r="H2" s="139"/>
      <c r="I2" s="139"/>
      <c r="J2" s="10"/>
    </row>
    <row r="3" spans="1:19" ht="39" customHeight="1" x14ac:dyDescent="0.25">
      <c r="A3" s="10"/>
      <c r="B3" s="140" t="s">
        <v>43</v>
      </c>
      <c r="C3" s="140"/>
      <c r="D3" s="140"/>
      <c r="E3" s="140"/>
      <c r="F3" s="140"/>
      <c r="G3" s="140"/>
      <c r="H3" s="140"/>
      <c r="I3" s="140"/>
      <c r="J3" s="10"/>
    </row>
    <row r="4" spans="1:19" ht="8.25" customHeight="1" thickBot="1" x14ac:dyDescent="0.3">
      <c r="A4" s="10"/>
      <c r="B4" s="10"/>
      <c r="C4" s="10"/>
      <c r="D4" s="10"/>
      <c r="E4" s="10"/>
      <c r="F4" s="10"/>
      <c r="G4" s="10"/>
      <c r="H4" s="10"/>
      <c r="I4" s="10"/>
      <c r="J4" s="10"/>
    </row>
    <row r="5" spans="1:19" x14ac:dyDescent="0.25">
      <c r="A5" s="10"/>
      <c r="B5" s="141"/>
      <c r="C5" s="142"/>
      <c r="D5" s="148" t="s">
        <v>48</v>
      </c>
      <c r="E5" s="149"/>
      <c r="F5" s="149"/>
      <c r="G5" s="149"/>
      <c r="H5" s="149"/>
      <c r="I5" s="150"/>
      <c r="J5" s="10"/>
    </row>
    <row r="6" spans="1:19" ht="15.75" thickBot="1" x14ac:dyDescent="0.3">
      <c r="A6" s="10"/>
      <c r="B6" s="143"/>
      <c r="C6" s="144"/>
      <c r="D6" s="41">
        <v>3</v>
      </c>
      <c r="E6" s="42">
        <v>5</v>
      </c>
      <c r="F6" s="42">
        <v>7</v>
      </c>
      <c r="G6" s="43">
        <v>10</v>
      </c>
      <c r="H6" s="42">
        <v>15</v>
      </c>
      <c r="I6" s="44">
        <v>20</v>
      </c>
      <c r="J6" s="10"/>
    </row>
    <row r="7" spans="1:19" ht="17.25" customHeight="1" x14ac:dyDescent="0.25">
      <c r="A7" s="10"/>
      <c r="B7" s="145" t="s">
        <v>42</v>
      </c>
      <c r="C7" s="76">
        <v>0</v>
      </c>
      <c r="D7" s="40">
        <f>$I$22*NPV($C7,'Depreciation Schedule'!C$5:C$25)</f>
        <v>2.7755575615628915E-18</v>
      </c>
      <c r="E7" s="40">
        <f>$I$22*NPV($C7,'Depreciation Schedule'!D$5:D$25)</f>
        <v>-1.3877787807814457E-17</v>
      </c>
      <c r="F7" s="40">
        <f>$I$22*NPV($C7,'Depreciation Schedule'!E$5:E$25)</f>
        <v>-2.7755575615628915E-18</v>
      </c>
      <c r="G7" s="40">
        <f>$I$22*NPV($C7,'Depreciation Schedule'!F$5:F$25)</f>
        <v>4.3021142204224817E-17</v>
      </c>
      <c r="H7" s="40">
        <f>$I$22*NPV($C7,'Depreciation Schedule'!G$5:G$25)</f>
        <v>-4.1633363423443376E-18</v>
      </c>
      <c r="I7" s="40">
        <f>$I$22*NPV($C7,'Depreciation Schedule'!H$5:H$25)</f>
        <v>3.4000580129145422E-17</v>
      </c>
      <c r="J7" s="10"/>
    </row>
    <row r="8" spans="1:19" ht="17.25" customHeight="1" x14ac:dyDescent="0.25">
      <c r="A8" s="10"/>
      <c r="B8" s="146"/>
      <c r="C8" s="77">
        <v>0.03</v>
      </c>
      <c r="D8" s="40">
        <f>$I$22*NPV($C8,'Depreciation Schedule'!C$5:C$25)</f>
        <v>5.3854556480795422E-3</v>
      </c>
      <c r="E8" s="40">
        <f>$I$22*NPV($C8,'Depreciation Schedule'!D$5:D$25)</f>
        <v>9.8791613083367997E-3</v>
      </c>
      <c r="F8" s="40">
        <f>$I$22*NPV($C8,'Depreciation Schedule'!E$5:E$25)</f>
        <v>1.4143035301033039E-2</v>
      </c>
      <c r="G8" s="40">
        <f>$I$22*NPV($C8,'Depreciation Schedule'!F$5:F$25)</f>
        <v>2.0210871474805485E-2</v>
      </c>
      <c r="H8" s="40">
        <f>$I$22*NPV($C8,'Depreciation Schedule'!G$5:G$25)</f>
        <v>3.4157553100378796E-2</v>
      </c>
      <c r="I8" s="40">
        <f>$I$22*NPV($C8,'Depreciation Schedule'!H$5:H$25)</f>
        <v>4.3776695795444881E-2</v>
      </c>
      <c r="J8" s="10"/>
    </row>
    <row r="9" spans="1:19" ht="17.25" customHeight="1" x14ac:dyDescent="0.25">
      <c r="A9" s="10"/>
      <c r="B9" s="146"/>
      <c r="C9" s="77">
        <v>0.06</v>
      </c>
      <c r="D9" s="40">
        <f>$I$22*NPV($C9,'Depreciation Schedule'!C$5:C$25)</f>
        <v>1.0063039531078316E-2</v>
      </c>
      <c r="E9" s="40">
        <f>$I$22*NPV($C9,'Depreciation Schedule'!D$5:D$25)</f>
        <v>1.8154431867360318E-2</v>
      </c>
      <c r="F9" s="40">
        <f>$I$22*NPV($C9,'Depreciation Schedule'!E$5:E$25)</f>
        <v>2.5572562465924365E-2</v>
      </c>
      <c r="G9" s="40">
        <f>$I$22*NPV($C9,'Depreciation Schedule'!F$5:F$25)</f>
        <v>3.5701912453604288E-2</v>
      </c>
      <c r="H9" s="40">
        <f>$I$22*NPV($C9,'Depreciation Schedule'!G$5:G$25)</f>
        <v>5.7697755677216578E-2</v>
      </c>
      <c r="I9" s="40">
        <f>$I$22*NPV($C9,'Depreciation Schedule'!H$5:H$25)</f>
        <v>7.1342036717632049E-2</v>
      </c>
      <c r="J9" s="10"/>
      <c r="M9" s="54"/>
      <c r="N9" s="54"/>
      <c r="O9" s="54"/>
      <c r="P9" s="54"/>
      <c r="Q9" s="54"/>
      <c r="R9" s="54"/>
      <c r="S9" s="39"/>
    </row>
    <row r="10" spans="1:19" ht="17.25" customHeight="1" x14ac:dyDescent="0.25">
      <c r="A10" s="10"/>
      <c r="B10" s="146"/>
      <c r="C10" s="77">
        <v>0.09</v>
      </c>
      <c r="D10" s="40">
        <f>$I$22*NPV($C10,'Depreciation Schedule'!C$5:C$25)</f>
        <v>1.4133460787529925E-2</v>
      </c>
      <c r="E10" s="40">
        <f>$I$22*NPV($C10,'Depreciation Schedule'!D$5:D$25)</f>
        <v>2.510409001337879E-2</v>
      </c>
      <c r="F10" s="40">
        <f>$I$22*NPV($C10,'Depreciation Schedule'!E$5:E$25)</f>
        <v>3.4842594011785501E-2</v>
      </c>
      <c r="G10" s="40">
        <f>$I$22*NPV($C10,'Depreciation Schedule'!F$5:F$25)</f>
        <v>4.7644852862225362E-2</v>
      </c>
      <c r="H10" s="40">
        <f>$I$22*NPV($C10,'Depreciation Schedule'!G$5:G$25)</f>
        <v>7.4073214110751684E-2</v>
      </c>
      <c r="I10" s="40">
        <f>$I$22*NPV($C10,'Depreciation Schedule'!H$5:H$25)</f>
        <v>8.8977131214420704E-2</v>
      </c>
      <c r="J10" s="10"/>
      <c r="M10" s="54"/>
      <c r="N10" s="54"/>
      <c r="O10" s="54"/>
      <c r="P10" s="54"/>
      <c r="Q10" s="54"/>
      <c r="R10" s="54"/>
      <c r="S10" s="39"/>
    </row>
    <row r="11" spans="1:19" ht="17.25" customHeight="1" x14ac:dyDescent="0.25">
      <c r="A11" s="10"/>
      <c r="B11" s="146"/>
      <c r="C11" s="77">
        <v>0.12</v>
      </c>
      <c r="D11" s="40">
        <f>$I$22*NPV($C11,'Depreciation Schedule'!C$5:C$25)</f>
        <v>1.7681073279652012E-2</v>
      </c>
      <c r="E11" s="40">
        <f>$I$22*NPV($C11,'Depreciation Schedule'!D$5:D$25)</f>
        <v>3.0952131379675996E-2</v>
      </c>
      <c r="F11" s="40">
        <f>$I$22*NPV($C11,'Depreciation Schedule'!E$5:E$25)</f>
        <v>4.2381208989643364E-2</v>
      </c>
      <c r="G11" s="40">
        <f>$I$22*NPV($C11,'Depreciation Schedule'!F$5:F$25)</f>
        <v>5.6890738191000767E-2</v>
      </c>
      <c r="H11" s="40">
        <f>$I$22*NPV($C11,'Depreciation Schedule'!G$5:G$25)</f>
        <v>8.5525799393718627E-2</v>
      </c>
      <c r="I11" s="40">
        <f>$I$22*NPV($C11,'Depreciation Schedule'!H$5:H$25)</f>
        <v>0.10035885799216659</v>
      </c>
      <c r="J11" s="10"/>
    </row>
    <row r="12" spans="1:19" ht="17.25" customHeight="1" x14ac:dyDescent="0.25">
      <c r="A12" s="10"/>
      <c r="B12" s="146"/>
      <c r="C12" s="77">
        <v>0.15</v>
      </c>
      <c r="D12" s="40">
        <f>$I$22*NPV($C12,'Depreciation Schedule'!C$5:C$25)</f>
        <v>2.0776877663466833E-2</v>
      </c>
      <c r="E12" s="40">
        <f>$I$22*NPV($C12,'Depreciation Schedule'!D$5:D$25)</f>
        <v>3.5880056085588793E-2</v>
      </c>
      <c r="F12" s="40">
        <f>$I$22*NPV($C12,'Depreciation Schedule'!E$5:E$25)</f>
        <v>4.8522059391516742E-2</v>
      </c>
      <c r="G12" s="40">
        <f>$I$22*NPV($C12,'Depreciation Schedule'!F$5:F$25)</f>
        <v>6.4065328980561831E-2</v>
      </c>
      <c r="H12" s="40">
        <f>$I$22*NPV($C12,'Depreciation Schedule'!G$5:G$25)</f>
        <v>9.3538790611972525E-2</v>
      </c>
      <c r="I12" s="40">
        <f>$I$22*NPV($C12,'Depreciation Schedule'!H$5:H$25)</f>
        <v>0.10769943343748022</v>
      </c>
      <c r="J12" s="10"/>
    </row>
    <row r="13" spans="1:19" ht="17.25" customHeight="1" x14ac:dyDescent="0.25">
      <c r="A13" s="10"/>
      <c r="B13" s="146"/>
      <c r="C13" s="77">
        <v>0.18</v>
      </c>
      <c r="D13" s="40">
        <f>$I$22*NPV($C13,'Depreciation Schedule'!C$5:C$25)</f>
        <v>2.3480910296117007E-2</v>
      </c>
      <c r="E13" s="40">
        <f>$I$22*NPV($C13,'Depreciation Schedule'!D$5:D$25)</f>
        <v>4.0035847966573126E-2</v>
      </c>
      <c r="F13" s="40">
        <f>$I$22*NPV($C13,'Depreciation Schedule'!E$5:E$25)</f>
        <v>5.3527324973669445E-2</v>
      </c>
      <c r="G13" s="40">
        <f>$I$22*NPV($C13,'Depreciation Schedule'!F$5:F$25)</f>
        <v>6.9634091987828758E-2</v>
      </c>
      <c r="H13" s="40">
        <f>$I$22*NPV($C13,'Depreciation Schedule'!G$5:G$25)</f>
        <v>9.9111251054981586E-2</v>
      </c>
      <c r="I13" s="40">
        <f>$I$22*NPV($C13,'Depreciation Schedule'!H$5:H$25)</f>
        <v>0.11236548184950185</v>
      </c>
      <c r="J13" s="10"/>
    </row>
    <row r="14" spans="1:19" ht="17.25" customHeight="1" x14ac:dyDescent="0.25">
      <c r="A14" s="10"/>
      <c r="B14" s="146"/>
      <c r="C14" s="77">
        <v>0.21</v>
      </c>
      <c r="D14" s="40">
        <f>$I$22*NPV($C14,'Depreciation Schedule'!C$5:C$25)</f>
        <v>2.5844156391376417E-2</v>
      </c>
      <c r="E14" s="40">
        <f>$I$22*NPV($C14,'Depreciation Schedule'!D$5:D$25)</f>
        <v>4.3540870452736122E-2</v>
      </c>
      <c r="F14" s="40">
        <f>$I$22*NPV($C14,'Depreciation Schedule'!E$5:E$25)</f>
        <v>5.760460516301779E-2</v>
      </c>
      <c r="G14" s="40">
        <f>$I$22*NPV($C14,'Depreciation Schedule'!F$5:F$25)</f>
        <v>7.3947056173576067E-2</v>
      </c>
      <c r="H14" s="40">
        <f>$I$22*NPV($C14,'Depreciation Schedule'!G$5:G$25)</f>
        <v>0.10292761694707667</v>
      </c>
      <c r="I14" s="40">
        <f>$I$22*NPV($C14,'Depreciation Schedule'!H$5:H$25)</f>
        <v>0.11522290623407808</v>
      </c>
      <c r="J14" s="10"/>
    </row>
    <row r="15" spans="1:19" ht="17.25" customHeight="1" thickBot="1" x14ac:dyDescent="0.3">
      <c r="A15" s="10"/>
      <c r="B15" s="147"/>
      <c r="C15" s="78">
        <v>0.24</v>
      </c>
      <c r="D15" s="40">
        <f>$I$22*NPV($C15,'Depreciation Schedule'!C$5:C$25)</f>
        <v>2.7910091438695557E-2</v>
      </c>
      <c r="E15" s="40">
        <f>$I$22*NPV($C15,'Depreciation Schedule'!D$5:D$25)</f>
        <v>4.6495203212571237E-2</v>
      </c>
      <c r="F15" s="40">
        <f>$I$22*NPV($C15,'Depreciation Schedule'!E$5:E$25)</f>
        <v>6.0919467286022412E-2</v>
      </c>
      <c r="G15" s="40">
        <f>$I$22*NPV($C15,'Depreciation Schedule'!F$5:F$25)</f>
        <v>7.7270157545289805E-2</v>
      </c>
      <c r="H15" s="40">
        <f>$I$22*NPV($C15,'Depreciation Schedule'!G$5:G$25)</f>
        <v>0.10546437915549448</v>
      </c>
      <c r="I15" s="40">
        <f>$I$22*NPV($C15,'Depreciation Schedule'!H$5:H$25)</f>
        <v>0.11683374042757498</v>
      </c>
      <c r="J15" s="10"/>
    </row>
    <row r="16" spans="1:19" ht="9" customHeight="1" x14ac:dyDescent="0.25">
      <c r="A16" s="10"/>
      <c r="B16" s="10"/>
      <c r="C16" s="10"/>
      <c r="D16" s="10"/>
      <c r="E16" s="10"/>
      <c r="F16" s="10"/>
      <c r="G16" s="10"/>
      <c r="H16" s="10"/>
      <c r="I16" s="10"/>
      <c r="J16" s="10"/>
    </row>
    <row r="17" spans="1:10" x14ac:dyDescent="0.25">
      <c r="A17" s="10"/>
      <c r="B17" s="137" t="s">
        <v>12</v>
      </c>
      <c r="C17" s="137"/>
      <c r="D17" s="137"/>
      <c r="E17" s="137"/>
      <c r="F17" s="137"/>
      <c r="G17" s="137"/>
      <c r="H17" s="137"/>
      <c r="I17" s="137"/>
      <c r="J17" s="10"/>
    </row>
    <row r="18" spans="1:10" ht="15" customHeight="1" x14ac:dyDescent="0.25">
      <c r="A18" s="10"/>
      <c r="B18" s="138" t="s">
        <v>51</v>
      </c>
      <c r="C18" s="138"/>
      <c r="D18" s="138"/>
      <c r="E18" s="138"/>
      <c r="F18" s="138"/>
      <c r="G18" s="138"/>
      <c r="H18" s="138"/>
      <c r="I18" s="138"/>
      <c r="J18" s="10"/>
    </row>
    <row r="19" spans="1:10" ht="15" customHeight="1" x14ac:dyDescent="0.25">
      <c r="A19" s="10"/>
      <c r="B19" s="138" t="s">
        <v>52</v>
      </c>
      <c r="C19" s="138"/>
      <c r="D19" s="138"/>
      <c r="E19" s="138"/>
      <c r="F19" s="138"/>
      <c r="G19" s="138"/>
      <c r="H19" s="138"/>
      <c r="I19" s="138"/>
      <c r="J19" s="10"/>
    </row>
    <row r="20" spans="1:10" ht="30" customHeight="1" x14ac:dyDescent="0.25">
      <c r="A20" s="10"/>
      <c r="B20" s="138" t="s">
        <v>44</v>
      </c>
      <c r="C20" s="138"/>
      <c r="D20" s="138"/>
      <c r="E20" s="138"/>
      <c r="F20" s="138"/>
      <c r="G20" s="138"/>
      <c r="H20" s="138"/>
      <c r="I20" s="138"/>
      <c r="J20" s="10"/>
    </row>
    <row r="21" spans="1:10" ht="14.25" customHeight="1" x14ac:dyDescent="0.25">
      <c r="A21" s="10"/>
      <c r="B21" s="136" t="s">
        <v>45</v>
      </c>
      <c r="C21" s="136"/>
      <c r="D21" s="136"/>
      <c r="E21" s="136"/>
      <c r="F21" s="136"/>
      <c r="G21" s="136"/>
      <c r="H21" s="136"/>
      <c r="I21" s="136"/>
      <c r="J21" s="10"/>
    </row>
    <row r="22" spans="1:10" x14ac:dyDescent="0.25">
      <c r="A22" s="10"/>
      <c r="B22" s="136" t="s">
        <v>46</v>
      </c>
      <c r="C22" s="136"/>
      <c r="D22" s="136"/>
      <c r="E22" s="136"/>
      <c r="F22" s="136"/>
      <c r="G22" s="136"/>
      <c r="H22" s="136"/>
      <c r="I22" s="39">
        <f>'Bonus Depreciation Calculator'!C12</f>
        <v>0.4</v>
      </c>
      <c r="J22" s="10"/>
    </row>
    <row r="23" spans="1:10" s="49" customFormat="1" ht="14.25" customHeight="1" x14ac:dyDescent="0.25">
      <c r="A23" s="48"/>
      <c r="B23" s="136" t="s">
        <v>47</v>
      </c>
      <c r="C23" s="136"/>
      <c r="D23" s="136"/>
      <c r="E23" s="136"/>
      <c r="F23" s="136"/>
      <c r="G23" s="136"/>
      <c r="H23" s="136"/>
      <c r="I23" s="39">
        <f>'Bonus Depreciation Calculator'!C7</f>
        <v>0.5</v>
      </c>
      <c r="J23" s="48"/>
    </row>
    <row r="24" spans="1:10" ht="7.5" customHeight="1" x14ac:dyDescent="0.25">
      <c r="A24" s="10"/>
      <c r="B24" s="10"/>
      <c r="C24" s="6"/>
      <c r="D24" s="9"/>
      <c r="E24" s="9"/>
      <c r="F24" s="10"/>
      <c r="G24" s="10"/>
      <c r="H24" s="10"/>
      <c r="I24" s="10"/>
      <c r="J24" s="10"/>
    </row>
    <row r="25" spans="1:10" x14ac:dyDescent="0.25">
      <c r="C25" s="1"/>
      <c r="D25" s="2"/>
      <c r="E25" s="2"/>
    </row>
    <row r="26" spans="1:10" x14ac:dyDescent="0.25">
      <c r="C26" s="1"/>
      <c r="D26" s="2"/>
      <c r="E26" s="2"/>
    </row>
    <row r="27" spans="1:10" x14ac:dyDescent="0.25">
      <c r="D27" s="2"/>
    </row>
    <row r="28" spans="1:10" x14ac:dyDescent="0.25">
      <c r="D28" s="2"/>
    </row>
  </sheetData>
  <mergeCells count="12">
    <mergeCell ref="B2:I2"/>
    <mergeCell ref="B3:I3"/>
    <mergeCell ref="B5:C6"/>
    <mergeCell ref="B7:B15"/>
    <mergeCell ref="D5:I5"/>
    <mergeCell ref="B23:H23"/>
    <mergeCell ref="B17:I17"/>
    <mergeCell ref="B18:I18"/>
    <mergeCell ref="B19:I19"/>
    <mergeCell ref="B20:I20"/>
    <mergeCell ref="B21:I21"/>
    <mergeCell ref="B22:H2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6</vt:i4>
      </vt:variant>
    </vt:vector>
  </HeadingPairs>
  <TitlesOfParts>
    <vt:vector size="11" baseType="lpstr">
      <vt:lpstr>Bonus Depreciation Calculator</vt:lpstr>
      <vt:lpstr>Depreciation Schedule</vt:lpstr>
      <vt:lpstr>Basic Charts</vt:lpstr>
      <vt:lpstr>NPV Impact per Dollar</vt:lpstr>
      <vt:lpstr>Surface Plot of Bonus Benefits</vt:lpstr>
      <vt:lpstr>fifteen</vt:lpstr>
      <vt:lpstr>five</vt:lpstr>
      <vt:lpstr>seven</vt:lpstr>
      <vt:lpstr>ten</vt:lpstr>
      <vt:lpstr>three</vt:lpstr>
      <vt:lpstr>twenty</vt:lpstr>
    </vt:vector>
  </TitlesOfParts>
  <Company>Carroll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Gregory A. Kuhlemeyer</cp:lastModifiedBy>
  <dcterms:created xsi:type="dcterms:W3CDTF">2009-09-18T15:59:59Z</dcterms:created>
  <dcterms:modified xsi:type="dcterms:W3CDTF">2012-02-27T22:36:15Z</dcterms:modified>
</cp:coreProperties>
</file>